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15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89" i="1" l="1"/>
  <c r="H87" i="1"/>
  <c r="G87" i="1"/>
  <c r="F83" i="1"/>
  <c r="E83" i="1"/>
  <c r="D83" i="1"/>
  <c r="H82" i="1"/>
  <c r="H81" i="1"/>
  <c r="H80" i="1"/>
  <c r="H79" i="1"/>
  <c r="H78" i="1"/>
  <c r="G78" i="1"/>
  <c r="H77" i="1"/>
  <c r="H76" i="1"/>
  <c r="G76" i="1"/>
  <c r="H74" i="1"/>
  <c r="G73" i="1"/>
  <c r="H72" i="1"/>
  <c r="H70" i="1"/>
  <c r="H69" i="1"/>
  <c r="H68" i="1"/>
  <c r="H67" i="1"/>
  <c r="H66" i="1"/>
  <c r="H65" i="1"/>
  <c r="G65" i="1"/>
  <c r="H64" i="1"/>
  <c r="H63" i="1"/>
  <c r="H62" i="1"/>
  <c r="G61" i="1"/>
  <c r="G60" i="1"/>
  <c r="H59" i="1"/>
  <c r="H58" i="1"/>
  <c r="H57" i="1"/>
  <c r="H55" i="1"/>
  <c r="G55" i="1"/>
  <c r="F51" i="1"/>
  <c r="F90" i="1" s="1"/>
  <c r="E51" i="1"/>
  <c r="E90" i="1" s="1"/>
  <c r="D51" i="1"/>
  <c r="D90" i="1" s="1"/>
  <c r="G47" i="1"/>
  <c r="G75" i="1" s="1"/>
  <c r="G43" i="1"/>
  <c r="G27" i="1"/>
  <c r="G24" i="1"/>
  <c r="G23" i="1"/>
  <c r="G18" i="1"/>
  <c r="G17" i="1"/>
  <c r="G51" i="1" s="1"/>
  <c r="H16" i="1"/>
  <c r="H56" i="1" s="1"/>
  <c r="G16" i="1"/>
  <c r="G56" i="1" s="1"/>
  <c r="F16" i="1"/>
  <c r="F56" i="1" s="1"/>
  <c r="E16" i="1"/>
  <c r="E56" i="1" s="1"/>
  <c r="D16" i="1"/>
  <c r="D56" i="1" s="1"/>
  <c r="C16" i="1"/>
  <c r="C56" i="1" s="1"/>
  <c r="B16" i="1"/>
  <c r="B56" i="1" s="1"/>
  <c r="A16" i="1"/>
  <c r="A56" i="1" s="1"/>
  <c r="H15" i="1"/>
  <c r="G15" i="1"/>
  <c r="F15" i="1"/>
  <c r="F55" i="1" s="1"/>
  <c r="F87" i="1" s="1"/>
  <c r="E15" i="1"/>
  <c r="E55" i="1" s="1"/>
  <c r="E87" i="1" s="1"/>
  <c r="D15" i="1"/>
  <c r="D55" i="1" s="1"/>
  <c r="D87" i="1" s="1"/>
  <c r="H10" i="1"/>
  <c r="G10" i="1"/>
  <c r="G12" i="1" s="1"/>
  <c r="H9" i="1"/>
  <c r="H8" i="1"/>
  <c r="H7" i="1"/>
  <c r="H12" i="1" s="1"/>
  <c r="B88" i="1" l="1"/>
  <c r="B71" i="1"/>
  <c r="D88" i="1"/>
  <c r="D71" i="1"/>
  <c r="F88" i="1"/>
  <c r="F71" i="1"/>
  <c r="H88" i="1"/>
  <c r="H71" i="1"/>
  <c r="G83" i="1"/>
  <c r="H50" i="1"/>
  <c r="H48" i="1"/>
  <c r="H45" i="1"/>
  <c r="H42" i="1"/>
  <c r="H40" i="1"/>
  <c r="H38" i="1"/>
  <c r="H36" i="1"/>
  <c r="H34" i="1"/>
  <c r="H32" i="1"/>
  <c r="H30" i="1"/>
  <c r="H28" i="1"/>
  <c r="H25" i="1"/>
  <c r="H21" i="1"/>
  <c r="H19" i="1"/>
  <c r="H49" i="1"/>
  <c r="H46" i="1"/>
  <c r="H44" i="1"/>
  <c r="H41" i="1"/>
  <c r="H39" i="1"/>
  <c r="H37" i="1"/>
  <c r="H35" i="1"/>
  <c r="H33" i="1"/>
  <c r="H31" i="1"/>
  <c r="H29" i="1"/>
  <c r="H26" i="1"/>
  <c r="H22" i="1"/>
  <c r="H73" i="1" s="1"/>
  <c r="H20" i="1"/>
  <c r="A71" i="1"/>
  <c r="A88" i="1"/>
  <c r="C71" i="1"/>
  <c r="C88" i="1"/>
  <c r="E71" i="1"/>
  <c r="E88" i="1"/>
  <c r="G71" i="1"/>
  <c r="G88" i="1"/>
  <c r="G90" i="1"/>
  <c r="G84" i="1" s="1"/>
  <c r="H18" i="1" l="1"/>
  <c r="H17" i="1" s="1"/>
  <c r="H24" i="1"/>
  <c r="H47" i="1"/>
  <c r="H75" i="1" s="1"/>
  <c r="H43" i="1"/>
  <c r="H27" i="1"/>
  <c r="H23" i="1" l="1"/>
  <c r="H51" i="1" s="1"/>
  <c r="H61" i="1" l="1"/>
  <c r="H60" i="1" s="1"/>
  <c r="H83" i="1" s="1"/>
  <c r="H90" i="1" s="1"/>
  <c r="H84" i="1" s="1"/>
</calcChain>
</file>

<file path=xl/sharedStrings.xml><?xml version="1.0" encoding="utf-8"?>
<sst xmlns="http://schemas.openxmlformats.org/spreadsheetml/2006/main" count="226" uniqueCount="151">
  <si>
    <t>Приложение 1</t>
  </si>
  <si>
    <t>Смета НВВ методом индексации на долгосрочный период регулирования Общество с ограниченной ответственностью "ЕнисейСетьСервис" (ТСО)</t>
  </si>
  <si>
    <t>Расчёт коэффициента индексации</t>
  </si>
  <si>
    <t>№ п/п</t>
  </si>
  <si>
    <t>Показатели</t>
  </si>
  <si>
    <t>Единица измерения</t>
  </si>
  <si>
    <t>Фактические данные 2016 ( i-4)  в соответсвии с ПП РФ от 21 января 2004 г
№ 24</t>
  </si>
  <si>
    <t>Фактические данные 2017 ( i-3)  в соответсвии с ПП РФ от 21 января 2004 г
№ 24</t>
  </si>
  <si>
    <t>Фактические данные 2018 ( i-2)  в соответсвии с ПП РФ от 21 января 2004 г
№ 24</t>
  </si>
  <si>
    <t>Расчет НВВ 2020 (i) год долгосрочного периода регулирования</t>
  </si>
  <si>
    <t>Утверждено 2019 (i-1) год</t>
  </si>
  <si>
    <t>Предложено ТСО 2020 ( i ) год</t>
  </si>
  <si>
    <t>1.1</t>
  </si>
  <si>
    <t>инфляция (прогноз показателя ИПЦ)</t>
  </si>
  <si>
    <t>%</t>
  </si>
  <si>
    <t>1.2</t>
  </si>
  <si>
    <t>индекс эффективности операционных расходов</t>
  </si>
  <si>
    <t>1.3</t>
  </si>
  <si>
    <t>количество активов</t>
  </si>
  <si>
    <t>у.е.</t>
  </si>
  <si>
    <t>1.4</t>
  </si>
  <si>
    <t>индекс изменения количества активов</t>
  </si>
  <si>
    <t>1.5</t>
  </si>
  <si>
    <t>коэффициент эластичности затрат по росту активов</t>
  </si>
  <si>
    <t>1.6</t>
  </si>
  <si>
    <t>итого коэффициент индексации</t>
  </si>
  <si>
    <t>Расчёт подконтрольных расходов</t>
  </si>
  <si>
    <t>1.</t>
  </si>
  <si>
    <t>Материальные затраты</t>
  </si>
  <si>
    <t>тыс.руб.</t>
  </si>
  <si>
    <t>1.1.</t>
  </si>
  <si>
    <t>Сырье, материалы, запасные части, инструмент, топливо:</t>
  </si>
  <si>
    <t>1.1.1.</t>
  </si>
  <si>
    <t>Топливо (ГСМ)</t>
  </si>
  <si>
    <t>1.1.2.</t>
  </si>
  <si>
    <t>прочие вспомогательные материалы (сырье, материалы, запасные части, инструмент) (с расшифровкой)</t>
  </si>
  <si>
    <t>1.2.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</si>
  <si>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</si>
  <si>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</t>
  </si>
  <si>
    <t>Расходы на оплату труда</t>
  </si>
  <si>
    <t>3.</t>
  </si>
  <si>
    <t>Прочие расходы, всего, в т.ч.:</t>
  </si>
  <si>
    <t>3.1.</t>
  </si>
  <si>
    <t>Ремонт основных фондов, в т.ч.:</t>
  </si>
  <si>
    <t>3.1.1.</t>
  </si>
  <si>
    <t xml:space="preserve">работы и услуги производственного характера </t>
  </si>
  <si>
    <t>3.1.2.</t>
  </si>
  <si>
    <t>вспомогательные материалы</t>
  </si>
  <si>
    <t>3.2.</t>
  </si>
  <si>
    <t>Оплата работ и услуг сторонних организаций, в том числе:</t>
  </si>
  <si>
    <t>3.2.1.</t>
  </si>
  <si>
    <t>Услуги связи</t>
  </si>
  <si>
    <t>3.2.2.</t>
  </si>
  <si>
    <t>Расходы на охрану и пожарную безопасность</t>
  </si>
  <si>
    <t>3.2.3.</t>
  </si>
  <si>
    <t>Расходы на услуги коммунального хозяйства</t>
  </si>
  <si>
    <t>3.2.4.</t>
  </si>
  <si>
    <t>Расходы на юридические услуги</t>
  </si>
  <si>
    <t>3.2.5.</t>
  </si>
  <si>
    <t>Расходы на информационные услуги</t>
  </si>
  <si>
    <t>3.2.6.</t>
  </si>
  <si>
    <t>Расходы на консультационные услуги</t>
  </si>
  <si>
    <t>3.2.7.</t>
  </si>
  <si>
    <t>Расходы на аудиторские услуги</t>
  </si>
  <si>
    <t>3.2.8.</t>
  </si>
  <si>
    <t>Расходы на сертификацию</t>
  </si>
  <si>
    <t>3.2.9.</t>
  </si>
  <si>
    <t>Транспортные услуги</t>
  </si>
  <si>
    <t>3.2.10.</t>
  </si>
  <si>
    <t>Расходы на обеспечение нормальных условий труда и мер по технике безопасности</t>
  </si>
  <si>
    <t>3.2.11.</t>
  </si>
  <si>
    <t>Расходы на командировки и представительские</t>
  </si>
  <si>
    <t>3.2.12.</t>
  </si>
  <si>
    <t>Расходы на подготовку кадров</t>
  </si>
  <si>
    <t>3.2.13.</t>
  </si>
  <si>
    <t>Расходы на страхование</t>
  </si>
  <si>
    <t>3.2.14.</t>
  </si>
  <si>
    <t>Целевые средства на НИОКР</t>
  </si>
  <si>
    <t>3.2.15.</t>
  </si>
  <si>
    <t>Другие прочие подконтрольные расходы</t>
  </si>
  <si>
    <t>4.</t>
  </si>
  <si>
    <t>Прибыль на прочие цели:</t>
  </si>
  <si>
    <t>4.1.</t>
  </si>
  <si>
    <t>расходы на услуги банков</t>
  </si>
  <si>
    <t>4.2.</t>
  </si>
  <si>
    <t>% за пользование кредитом</t>
  </si>
  <si>
    <t>4.3.</t>
  </si>
  <si>
    <t>другие (с расшифровкой)</t>
  </si>
  <si>
    <t>5.</t>
  </si>
  <si>
    <t>Расходы, не учитываемые в целях налогообложения</t>
  </si>
  <si>
    <t>5.1.</t>
  </si>
  <si>
    <t>Дивиденды</t>
  </si>
  <si>
    <t>5.2.</t>
  </si>
  <si>
    <t>Денежные выплаты социального характера (по коллективному договору)</t>
  </si>
  <si>
    <t>5.3.</t>
  </si>
  <si>
    <t>Прочие расходы из прибыли</t>
  </si>
  <si>
    <t>ИТОГО подконтрольные расходы</t>
  </si>
  <si>
    <t>Расчёт неподконтрольных расходов</t>
  </si>
  <si>
    <t>6.</t>
  </si>
  <si>
    <t>Оплата услуг ПАО "ФСК ЕЭС"</t>
  </si>
  <si>
    <t>7.</t>
  </si>
  <si>
    <t>Электроэнергия на хозяйственные нужды</t>
  </si>
  <si>
    <t>8.</t>
  </si>
  <si>
    <t>Теплоэнергия</t>
  </si>
  <si>
    <t>9.</t>
  </si>
  <si>
    <t>Плата за аренду имущества и лизинг, всего:</t>
  </si>
  <si>
    <t>9.1.</t>
  </si>
  <si>
    <t>аренда объектов электросетевого комплекса</t>
  </si>
  <si>
    <t>9.2.</t>
  </si>
  <si>
    <t>аренда земли</t>
  </si>
  <si>
    <t>9.3.</t>
  </si>
  <si>
    <t>прочая аренда (автомобили)</t>
  </si>
  <si>
    <t>9.4.</t>
  </si>
  <si>
    <t>прочая аренда (передвижная электролаборатория)</t>
  </si>
  <si>
    <t>10.</t>
  </si>
  <si>
    <t>Налоги (без учета налога на прибыль), всего, в том числе:</t>
  </si>
  <si>
    <t>10.1.</t>
  </si>
  <si>
    <t>плата за землю</t>
  </si>
  <si>
    <t>10.2.</t>
  </si>
  <si>
    <t>транспортный налог</t>
  </si>
  <si>
    <t>10.3.</t>
  </si>
  <si>
    <t xml:space="preserve">другие налоги и обязательные сборы и платежи (с расшифровкой)
</t>
  </si>
  <si>
    <t>10.4.</t>
  </si>
  <si>
    <t>плата за выбросы загрязняющих веществ</t>
  </si>
  <si>
    <t>10.5.</t>
  </si>
  <si>
    <t>налог на имущество</t>
  </si>
  <si>
    <t>11.</t>
  </si>
  <si>
    <t xml:space="preserve">Отчисления на социальные нужды </t>
  </si>
  <si>
    <t>12.</t>
  </si>
  <si>
    <t>Прочие неподконтрольные расходы</t>
  </si>
  <si>
    <t>13.</t>
  </si>
  <si>
    <t>Налог на прибыль, в том числе:</t>
  </si>
  <si>
    <t>13.1.</t>
  </si>
  <si>
    <t xml:space="preserve">налог на прибыль на капитальные вложения </t>
  </si>
  <si>
    <t>14.</t>
  </si>
  <si>
    <t>Выпадающие доходы по п.87 Основ ценообразования</t>
  </si>
  <si>
    <t>15.</t>
  </si>
  <si>
    <t>Амортизация, в том числе:</t>
  </si>
  <si>
    <t>15.1.</t>
  </si>
  <si>
    <t>Амортизация, учитываемая при налогообложении</t>
  </si>
  <si>
    <t>15.2.</t>
  </si>
  <si>
    <t>Амортизация, не учитываемая при налогообложении</t>
  </si>
  <si>
    <t>16.</t>
  </si>
  <si>
    <t>Возврат заемных средств, направляемый на финансирование капитальных вложений</t>
  </si>
  <si>
    <t>17.</t>
  </si>
  <si>
    <t>Прибыль на капитальные вложения</t>
  </si>
  <si>
    <t>ИТОГО неподконтрольных расходов</t>
  </si>
  <si>
    <t>Проверка прибыли на капитальные вложения (не более 12% от НВВ на содержание сетей)</t>
  </si>
  <si>
    <t xml:space="preserve">Расходы, связанные с компенсацией незапланированных расходов / полученный избыток </t>
  </si>
  <si>
    <t>18.</t>
  </si>
  <si>
    <t>Необходимая валовая выручка,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</si>
</sst>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12"/>
      <color rgb="FF7030A0"/>
      <name val="Times New Roman"/>
      <family val="1"/>
      <charset val="204"/>
    </font>
    <font>
      <sz val="9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/>
    <xf numFmtId="0" fontId="5" fillId="0" borderId="2" applyBorder="0">
      <alignment horizontal="center" vertical="center" wrapText="1"/>
    </xf>
    <xf numFmtId="0" fontId="7" fillId="0" borderId="0" applyBorder="0">
      <alignment horizontal="center" vertical="center" wrapText="1"/>
    </xf>
    <xf numFmtId="9" fontId="1" fillId="0" borderId="0" applyFont="0" applyFill="0" applyBorder="0" applyAlignment="0" applyProtection="0"/>
    <xf numFmtId="4" fontId="9" fillId="3" borderId="0" applyBorder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  <xf numFmtId="4" fontId="9" fillId="3" borderId="0" applyFont="0" applyBorder="0">
      <alignment horizontal="right"/>
    </xf>
    <xf numFmtId="166" fontId="1" fillId="0" borderId="0" applyFont="0" applyFill="0" applyBorder="0" applyAlignment="0" applyProtection="0"/>
    <xf numFmtId="0" fontId="13" fillId="0" borderId="0"/>
    <xf numFmtId="0" fontId="1" fillId="0" borderId="0"/>
    <xf numFmtId="4" fontId="9" fillId="3" borderId="0" applyBorder="0">
      <alignment horizontal="right"/>
    </xf>
  </cellStyleXfs>
  <cellXfs count="99">
    <xf numFmtId="0" fontId="0" fillId="0" borderId="0" xfId="0"/>
    <xf numFmtId="0" fontId="2" fillId="2" borderId="0" xfId="1" applyNumberFormat="1" applyFont="1" applyFill="1" applyAlignment="1" applyProtection="1">
      <alignment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left" vertical="center" wrapText="1"/>
    </xf>
    <xf numFmtId="0" fontId="4" fillId="2" borderId="0" xfId="1" applyNumberFormat="1" applyFont="1" applyFill="1" applyBorder="1" applyAlignment="1" applyProtection="1">
      <alignment horizontal="left" vertical="center" wrapText="1"/>
    </xf>
    <xf numFmtId="0" fontId="2" fillId="2" borderId="0" xfId="1" applyNumberFormat="1" applyFont="1" applyFill="1" applyBorder="1" applyAlignment="1" applyProtection="1">
      <alignment vertical="center" wrapText="1"/>
    </xf>
    <xf numFmtId="0" fontId="2" fillId="2" borderId="3" xfId="3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6" fillId="2" borderId="3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2" fillId="2" borderId="5" xfId="3" applyNumberFormat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</xf>
    <xf numFmtId="0" fontId="2" fillId="2" borderId="4" xfId="2" applyNumberFormat="1" applyFont="1" applyFill="1" applyBorder="1" applyAlignment="1" applyProtection="1">
      <alignment horizontal="center" vertical="center" wrapText="1"/>
    </xf>
    <xf numFmtId="0" fontId="4" fillId="2" borderId="4" xfId="3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4" fillId="2" borderId="4" xfId="4" applyNumberFormat="1" applyFont="1" applyFill="1" applyBorder="1" applyAlignment="1" applyProtection="1">
      <alignment horizontal="left" vertical="center" wrapText="1"/>
    </xf>
    <xf numFmtId="0" fontId="4" fillId="2" borderId="4" xfId="5" applyNumberFormat="1" applyFont="1" applyFill="1" applyBorder="1" applyAlignment="1" applyProtection="1">
      <alignment horizontal="right" vertical="center" wrapText="1"/>
      <protection locked="0"/>
    </xf>
    <xf numFmtId="2" fontId="4" fillId="2" borderId="4" xfId="5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1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4" xfId="1" applyNumberFormat="1" applyFont="1" applyFill="1" applyBorder="1" applyAlignment="1" applyProtection="1">
      <alignment horizontal="right" vertical="center" wrapText="1"/>
      <protection locked="0"/>
    </xf>
    <xf numFmtId="4" fontId="4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center" vertical="center" wrapText="1"/>
    </xf>
    <xf numFmtId="0" fontId="8" fillId="2" borderId="4" xfId="4" applyNumberFormat="1" applyFont="1" applyFill="1" applyBorder="1" applyAlignment="1" applyProtection="1">
      <alignment horizontal="left" vertical="center" wrapText="1"/>
    </xf>
    <xf numFmtId="0" fontId="8" fillId="2" borderId="4" xfId="5" applyNumberFormat="1" applyFont="1" applyFill="1" applyBorder="1" applyAlignment="1" applyProtection="1">
      <alignment horizontal="right" vertical="center" wrapText="1"/>
    </xf>
    <xf numFmtId="2" fontId="8" fillId="2" borderId="4" xfId="5" applyNumberFormat="1" applyFont="1" applyFill="1" applyBorder="1" applyAlignment="1" applyProtection="1">
      <alignment horizontal="center" vertical="center" wrapText="1"/>
    </xf>
    <xf numFmtId="0" fontId="8" fillId="2" borderId="4" xfId="1" applyNumberFormat="1" applyFont="1" applyFill="1" applyBorder="1" applyAlignment="1" applyProtection="1">
      <alignment horizontal="left" vertical="center" wrapText="1"/>
    </xf>
    <xf numFmtId="0" fontId="8" fillId="2" borderId="4" xfId="5" applyNumberFormat="1" applyFont="1" applyFill="1" applyBorder="1" applyAlignment="1" applyProtection="1">
      <alignment horizontal="right" vertical="center" wrapText="1"/>
      <protection locked="0"/>
    </xf>
    <xf numFmtId="0" fontId="8" fillId="2" borderId="4" xfId="5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right" vertical="center" wrapText="1"/>
    </xf>
    <xf numFmtId="165" fontId="8" fillId="2" borderId="4" xfId="1" applyNumberFormat="1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vertical="center" wrapText="1"/>
    </xf>
    <xf numFmtId="0" fontId="6" fillId="2" borderId="4" xfId="2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vertical="center" wrapText="1"/>
    </xf>
    <xf numFmtId="4" fontId="4" fillId="2" borderId="4" xfId="6" applyNumberFormat="1" applyFont="1" applyFill="1" applyBorder="1" applyAlignment="1" applyProtection="1">
      <alignment horizontal="right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left" vertical="center" wrapText="1"/>
    </xf>
    <xf numFmtId="4" fontId="2" fillId="2" borderId="4" xfId="6" applyNumberFormat="1" applyFont="1" applyFill="1" applyBorder="1" applyAlignment="1" applyProtection="1">
      <alignment horizontal="right" vertical="center" wrapText="1"/>
    </xf>
    <xf numFmtId="0" fontId="2" fillId="2" borderId="4" xfId="7" applyNumberFormat="1" applyFont="1" applyFill="1" applyBorder="1" applyAlignment="1" applyProtection="1">
      <alignment horizontal="left" vertical="center" wrapText="1"/>
    </xf>
    <xf numFmtId="0" fontId="4" fillId="2" borderId="4" xfId="1" applyNumberFormat="1" applyFont="1" applyFill="1" applyBorder="1" applyAlignment="1" applyProtection="1">
      <alignment horizontal="left" vertical="center" wrapText="1"/>
    </xf>
    <xf numFmtId="0" fontId="2" fillId="2" borderId="4" xfId="2" applyNumberFormat="1" applyFont="1" applyFill="1" applyBorder="1" applyAlignment="1" applyProtection="1">
      <alignment horizontal="left" vertical="center" wrapText="1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 applyProtection="1">
      <alignment vertical="center" wrapText="1"/>
    </xf>
    <xf numFmtId="4" fontId="4" fillId="0" borderId="4" xfId="6" applyNumberFormat="1" applyFont="1" applyFill="1" applyBorder="1" applyAlignment="1" applyProtection="1">
      <alignment horizontal="right" vertical="center" wrapText="1"/>
    </xf>
    <xf numFmtId="0" fontId="2" fillId="2" borderId="0" xfId="6" applyNumberFormat="1" applyFont="1" applyFill="1" applyBorder="1" applyAlignment="1" applyProtection="1">
      <alignment horizontal="right" vertical="center" wrapText="1"/>
    </xf>
    <xf numFmtId="0" fontId="4" fillId="2" borderId="4" xfId="3" applyNumberFormat="1" applyFont="1" applyFill="1" applyBorder="1" applyAlignment="1" applyProtection="1">
      <alignment horizontal="left" vertical="center" wrapText="1"/>
    </xf>
    <xf numFmtId="0" fontId="4" fillId="2" borderId="4" xfId="3" applyNumberFormat="1" applyFont="1" applyFill="1" applyBorder="1" applyAlignment="1" applyProtection="1">
      <alignment horizontal="right" vertical="center" wrapText="1"/>
      <protection locked="0"/>
    </xf>
    <xf numFmtId="4" fontId="4" fillId="2" borderId="4" xfId="3" applyNumberFormat="1" applyFont="1" applyFill="1" applyBorder="1" applyAlignment="1" applyProtection="1">
      <alignment horizontal="right" vertical="center" wrapText="1"/>
      <protection locked="0"/>
    </xf>
    <xf numFmtId="0" fontId="11" fillId="2" borderId="4" xfId="1" applyNumberFormat="1" applyFont="1" applyFill="1" applyBorder="1" applyAlignment="1" applyProtection="1">
      <alignment vertical="center" wrapText="1"/>
    </xf>
    <xf numFmtId="0" fontId="11" fillId="2" borderId="4" xfId="1" applyNumberFormat="1" applyFont="1" applyFill="1" applyBorder="1" applyAlignment="1" applyProtection="1">
      <alignment horizontal="center" vertical="center" wrapText="1"/>
    </xf>
    <xf numFmtId="0" fontId="11" fillId="2" borderId="4" xfId="6" applyNumberFormat="1" applyFont="1" applyFill="1" applyBorder="1" applyAlignment="1" applyProtection="1">
      <alignment horizontal="right" vertical="center" wrapText="1"/>
      <protection locked="0"/>
    </xf>
    <xf numFmtId="4" fontId="11" fillId="2" borderId="4" xfId="6" applyNumberFormat="1" applyFont="1" applyFill="1" applyBorder="1" applyAlignment="1" applyProtection="1">
      <alignment horizontal="right" vertical="center" wrapText="1"/>
      <protection locked="0"/>
    </xf>
    <xf numFmtId="0" fontId="2" fillId="2" borderId="4" xfId="3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vertical="center" wrapText="1"/>
    </xf>
    <xf numFmtId="0" fontId="2" fillId="2" borderId="4" xfId="6" applyNumberFormat="1" applyFont="1" applyFill="1" applyBorder="1" applyAlignment="1" applyProtection="1">
      <alignment horizontal="right" vertical="center" wrapText="1"/>
      <protection locked="0"/>
    </xf>
    <xf numFmtId="4" fontId="2" fillId="2" borderId="4" xfId="6" applyNumberFormat="1" applyFont="1" applyFill="1" applyBorder="1" applyAlignment="1" applyProtection="1">
      <alignment horizontal="right" vertical="center" wrapText="1"/>
      <protection locked="0"/>
    </xf>
    <xf numFmtId="0" fontId="11" fillId="2" borderId="4" xfId="8" applyNumberFormat="1" applyFont="1" applyFill="1" applyBorder="1" applyAlignment="1" applyProtection="1">
      <alignment horizontal="right" vertical="center" wrapText="1"/>
    </xf>
    <xf numFmtId="4" fontId="11" fillId="2" borderId="4" xfId="8" applyNumberFormat="1" applyFont="1" applyFill="1" applyBorder="1" applyAlignment="1" applyProtection="1">
      <alignment horizontal="right" vertical="center" wrapText="1"/>
    </xf>
    <xf numFmtId="0" fontId="2" fillId="2" borderId="4" xfId="8" applyNumberFormat="1" applyFont="1" applyFill="1" applyBorder="1" applyAlignment="1" applyProtection="1">
      <alignment horizontal="right" vertical="center" wrapText="1"/>
      <protection locked="0"/>
    </xf>
    <xf numFmtId="4" fontId="2" fillId="2" borderId="4" xfId="8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3" xfId="3" applyNumberFormat="1" applyFont="1" applyFill="1" applyBorder="1" applyAlignment="1" applyProtection="1">
      <alignment horizontal="left" vertical="center" wrapText="1"/>
    </xf>
    <xf numFmtId="0" fontId="4" fillId="2" borderId="4" xfId="8" applyNumberFormat="1" applyFont="1" applyFill="1" applyBorder="1" applyAlignment="1" applyProtection="1">
      <alignment horizontal="right" vertical="center" wrapText="1"/>
    </xf>
    <xf numFmtId="4" fontId="4" fillId="2" borderId="4" xfId="8" applyNumberFormat="1" applyFont="1" applyFill="1" applyBorder="1" applyAlignment="1" applyProtection="1">
      <alignment horizontal="right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left" vertical="center" wrapText="1"/>
    </xf>
    <xf numFmtId="0" fontId="12" fillId="2" borderId="4" xfId="1" applyNumberFormat="1" applyFont="1" applyFill="1" applyBorder="1" applyAlignment="1" applyProtection="1">
      <alignment horizontal="center" vertical="center" wrapText="1"/>
    </xf>
    <xf numFmtId="0" fontId="12" fillId="2" borderId="4" xfId="8" applyNumberFormat="1" applyFont="1" applyFill="1" applyBorder="1" applyAlignment="1" applyProtection="1">
      <alignment horizontal="right" vertical="center" wrapText="1"/>
    </xf>
    <xf numFmtId="4" fontId="12" fillId="2" borderId="4" xfId="8" applyNumberFormat="1" applyFont="1" applyFill="1" applyBorder="1" applyAlignment="1" applyProtection="1">
      <alignment horizontal="right" vertical="center" wrapText="1"/>
    </xf>
    <xf numFmtId="0" fontId="4" fillId="2" borderId="4" xfId="7" applyNumberFormat="1" applyFont="1" applyFill="1" applyBorder="1" applyAlignment="1" applyProtection="1">
      <alignment horizontal="left" vertical="center" wrapText="1"/>
    </xf>
    <xf numFmtId="0" fontId="4" fillId="2" borderId="4" xfId="6" applyNumberFormat="1" applyFont="1" applyFill="1" applyBorder="1" applyAlignment="1" applyProtection="1">
      <alignment horizontal="right" vertical="center" wrapText="1"/>
    </xf>
    <xf numFmtId="0" fontId="11" fillId="2" borderId="4" xfId="3" applyNumberFormat="1" applyFont="1" applyFill="1" applyBorder="1" applyAlignment="1" applyProtection="1">
      <alignment horizontal="left" vertical="center" wrapText="1"/>
    </xf>
    <xf numFmtId="0" fontId="12" fillId="2" borderId="4" xfId="3" applyNumberFormat="1" applyFont="1" applyFill="1" applyBorder="1" applyAlignment="1" applyProtection="1">
      <alignment horizontal="left" vertical="center" wrapText="1"/>
    </xf>
    <xf numFmtId="0" fontId="4" fillId="2" borderId="4" xfId="6" applyNumberFormat="1" applyFont="1" applyFill="1" applyBorder="1" applyAlignment="1" applyProtection="1">
      <alignment horizontal="right" vertical="center" wrapText="1"/>
      <protection locked="0"/>
    </xf>
    <xf numFmtId="4" fontId="4" fillId="2" borderId="4" xfId="6" applyNumberFormat="1" applyFont="1" applyFill="1" applyBorder="1" applyAlignment="1" applyProtection="1">
      <alignment horizontal="right" vertical="center" wrapText="1"/>
      <protection locked="0"/>
    </xf>
    <xf numFmtId="0" fontId="2" fillId="2" borderId="4" xfId="3" applyNumberFormat="1" applyFont="1" applyFill="1" applyBorder="1" applyAlignment="1" applyProtection="1">
      <alignment horizontal="left" vertical="center" wrapText="1"/>
    </xf>
    <xf numFmtId="0" fontId="2" fillId="2" borderId="4" xfId="8" applyNumberFormat="1" applyFont="1" applyFill="1" applyBorder="1" applyAlignment="1" applyProtection="1">
      <alignment horizontal="right" vertical="center" wrapText="1"/>
    </xf>
    <xf numFmtId="4" fontId="2" fillId="2" borderId="4" xfId="8" applyNumberFormat="1" applyFont="1" applyFill="1" applyBorder="1" applyAlignment="1" applyProtection="1">
      <alignment horizontal="right" vertical="center" wrapText="1"/>
    </xf>
    <xf numFmtId="0" fontId="4" fillId="2" borderId="4" xfId="2" applyNumberFormat="1" applyFont="1" applyFill="1" applyBorder="1" applyAlignment="1" applyProtection="1">
      <alignment horizontal="left" vertical="center" wrapText="1"/>
    </xf>
    <xf numFmtId="0" fontId="11" fillId="0" borderId="4" xfId="1" applyNumberFormat="1" applyFont="1" applyFill="1" applyBorder="1" applyAlignment="1" applyProtection="1">
      <alignment vertical="center" wrapText="1"/>
    </xf>
    <xf numFmtId="0" fontId="12" fillId="0" borderId="4" xfId="1" applyNumberFormat="1" applyFont="1" applyFill="1" applyBorder="1" applyAlignment="1" applyProtection="1">
      <alignment vertical="center" wrapText="1"/>
    </xf>
    <xf numFmtId="0" fontId="12" fillId="0" borderId="4" xfId="1" applyNumberFormat="1" applyFont="1" applyFill="1" applyBorder="1" applyAlignment="1" applyProtection="1">
      <alignment horizontal="center" vertical="center" wrapText="1"/>
    </xf>
    <xf numFmtId="0" fontId="12" fillId="0" borderId="4" xfId="9" applyNumberFormat="1" applyFont="1" applyFill="1" applyBorder="1" applyAlignment="1" applyProtection="1">
      <alignment vertical="center" wrapText="1"/>
    </xf>
    <xf numFmtId="2" fontId="12" fillId="0" borderId="4" xfId="5" applyNumberFormat="1" applyFont="1" applyFill="1" applyBorder="1" applyAlignment="1" applyProtection="1">
      <alignment vertical="center" wrapText="1"/>
    </xf>
    <xf numFmtId="0" fontId="4" fillId="0" borderId="0" xfId="10" applyNumberFormat="1" applyFont="1" applyFill="1" applyBorder="1" applyAlignment="1" applyProtection="1">
      <alignment horizontal="left" vertical="center" wrapText="1"/>
    </xf>
    <xf numFmtId="0" fontId="2" fillId="0" borderId="0" xfId="10" applyNumberFormat="1" applyFont="1" applyFill="1" applyBorder="1" applyAlignment="1" applyProtection="1">
      <alignment horizontal="left" vertical="center" wrapText="1"/>
    </xf>
    <xf numFmtId="0" fontId="2" fillId="0" borderId="0" xfId="1" applyNumberFormat="1" applyFont="1" applyFill="1" applyBorder="1" applyAlignment="1" applyProtection="1">
      <alignment vertical="center" wrapText="1"/>
    </xf>
    <xf numFmtId="0" fontId="2" fillId="0" borderId="4" xfId="3" applyNumberFormat="1" applyFont="1" applyFill="1" applyBorder="1" applyAlignment="1" applyProtection="1">
      <alignment horizontal="center" vertical="center" wrapText="1"/>
    </xf>
    <xf numFmtId="0" fontId="6" fillId="0" borderId="4" xfId="3" applyNumberFormat="1" applyFont="1" applyFill="1" applyBorder="1" applyAlignment="1" applyProtection="1">
      <alignment horizontal="center" vertical="center" wrapText="1"/>
    </xf>
    <xf numFmtId="0" fontId="6" fillId="0" borderId="4" xfId="2" applyNumberFormat="1" applyFont="1" applyFill="1" applyBorder="1" applyAlignment="1" applyProtection="1">
      <alignment horizontal="center" vertical="center" wrapText="1"/>
    </xf>
    <xf numFmtId="0" fontId="2" fillId="0" borderId="4" xfId="2" applyNumberFormat="1" applyFont="1" applyFill="1" applyBorder="1" applyAlignment="1" applyProtection="1">
      <alignment horizontal="center" vertical="center" wrapText="1"/>
    </xf>
    <xf numFmtId="0" fontId="4" fillId="0" borderId="4" xfId="3" applyNumberFormat="1" applyFont="1" applyFill="1" applyBorder="1" applyAlignment="1" applyProtection="1">
      <alignment horizontal="center" vertical="center" wrapText="1"/>
    </xf>
    <xf numFmtId="0" fontId="4" fillId="0" borderId="4" xfId="11" applyNumberFormat="1" applyFont="1" applyFill="1" applyBorder="1" applyAlignment="1" applyProtection="1">
      <alignment horizontal="center" vertical="center" wrapText="1"/>
    </xf>
    <xf numFmtId="0" fontId="4" fillId="0" borderId="4" xfId="11" applyNumberFormat="1" applyFont="1" applyFill="1" applyBorder="1" applyAlignment="1" applyProtection="1">
      <alignment vertical="center" wrapText="1"/>
    </xf>
    <xf numFmtId="0" fontId="2" fillId="0" borderId="4" xfId="12" applyNumberFormat="1" applyFont="1" applyFill="1" applyBorder="1" applyAlignment="1" applyProtection="1">
      <alignment horizontal="right" vertical="center" wrapText="1"/>
      <protection locked="0"/>
    </xf>
    <xf numFmtId="4" fontId="2" fillId="0" borderId="4" xfId="12" applyNumberFormat="1" applyFont="1" applyFill="1" applyBorder="1" applyAlignment="1" applyProtection="1">
      <alignment horizontal="right" vertical="center" wrapText="1"/>
      <protection locked="0"/>
    </xf>
    <xf numFmtId="4" fontId="4" fillId="0" borderId="4" xfId="1" applyNumberFormat="1" applyFont="1" applyFill="1" applyBorder="1" applyAlignment="1" applyProtection="1">
      <alignment vertical="center" wrapText="1"/>
    </xf>
  </cellXfs>
  <cellStyles count="13">
    <cellStyle name="Гиперссылка" xfId="7" builtinId="8"/>
    <cellStyle name="Заголовок" xfId="4"/>
    <cellStyle name="ЗаголовокСтолбца 35 2" xfId="3"/>
    <cellStyle name="Обычный" xfId="0" builtinId="0"/>
    <cellStyle name="Обычный 19 3 2" xfId="2"/>
    <cellStyle name="Обычный 2_наш последний RAB (28.09.10)" xfId="11"/>
    <cellStyle name="Обычный 2_НВВ - сети долгосрочный (15.07) - передано на оформление 2" xfId="1"/>
    <cellStyle name="Обычный_НВВ 2009 постатейно свод по филиалам_09_02_09" xfId="10"/>
    <cellStyle name="Процентный 5" xfId="5"/>
    <cellStyle name="Финансовый 3" xfId="9"/>
    <cellStyle name="Формула" xfId="12"/>
    <cellStyle name="Формула_GRES.2007.5" xfId="6"/>
    <cellStyle name="Формула_НВВ - сети долгосрочный (15.07) - передано на оформление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1. Смета НВВ i"/>
      <sheetName val="Пр.2 ПАО ФСК"/>
      <sheetName val="Пр 3. Аренда"/>
      <sheetName val="Пр 3.1 Отчет Аренда"/>
      <sheetName val="Пр 4. Амортизация"/>
      <sheetName val="Пр 5. НВВ i"/>
      <sheetName val="5.1 I ПР i"/>
      <sheetName val="5.2 II НР i"/>
      <sheetName val="5.3 III. В i"/>
      <sheetName val="5.3.1.  КПР"/>
      <sheetName val="5.3.2.  КНР"/>
      <sheetName val="5.3.3.  КНВВ"/>
      <sheetName val="3.3.1"/>
      <sheetName val="3.3.2."/>
      <sheetName val="3.3.3."/>
      <sheetName val="5.3.4.  КПО"/>
      <sheetName val="5.3.4.1"/>
      <sheetName val="Пр 4. В i корр ИП"/>
      <sheetName val="Пр 5. IV КНК i-2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23290.609072984698</v>
          </cell>
        </row>
        <row r="8">
          <cell r="C8">
            <v>0</v>
          </cell>
        </row>
      </sheetData>
      <sheetData sheetId="6"/>
      <sheetData sheetId="7">
        <row r="6">
          <cell r="D6">
            <v>5593.39</v>
          </cell>
        </row>
        <row r="7">
          <cell r="D7">
            <v>559.61</v>
          </cell>
        </row>
        <row r="8">
          <cell r="D8">
            <v>370.53</v>
          </cell>
        </row>
        <row r="10">
          <cell r="D10">
            <v>26184.424484577215</v>
          </cell>
        </row>
        <row r="11">
          <cell r="D11">
            <v>0</v>
          </cell>
        </row>
        <row r="12">
          <cell r="D12">
            <v>394.2</v>
          </cell>
        </row>
        <row r="13">
          <cell r="D13">
            <v>751.69254000000001</v>
          </cell>
        </row>
        <row r="20">
          <cell r="D20">
            <v>7034.1326885057379</v>
          </cell>
        </row>
        <row r="30">
          <cell r="D30">
            <v>5172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view="pageBreakPreview" zoomScale="55" zoomScaleNormal="70" zoomScaleSheetLayoutView="55" workbookViewId="0">
      <selection activeCell="I36" sqref="I36"/>
    </sheetView>
  </sheetViews>
  <sheetFormatPr defaultRowHeight="15" x14ac:dyDescent="0.25"/>
  <cols>
    <col min="1" max="1" width="10.85546875" customWidth="1"/>
    <col min="2" max="2" width="59.140625" customWidth="1"/>
    <col min="3" max="3" width="12.28515625" customWidth="1"/>
    <col min="4" max="6" width="21.42578125" customWidth="1"/>
    <col min="7" max="8" width="18.14062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 t="s">
        <v>0</v>
      </c>
    </row>
    <row r="2" spans="1:8" ht="15.75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ht="15.75" x14ac:dyDescent="0.25">
      <c r="A3" s="3" t="s">
        <v>2</v>
      </c>
      <c r="B3" s="3"/>
      <c r="C3" s="3"/>
      <c r="D3" s="4"/>
      <c r="E3" s="4"/>
      <c r="F3" s="5"/>
      <c r="G3" s="5"/>
      <c r="H3" s="5"/>
    </row>
    <row r="4" spans="1:8" ht="15.75" x14ac:dyDescent="0.25">
      <c r="A4" s="6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9"/>
    </row>
    <row r="5" spans="1:8" ht="47.25" x14ac:dyDescent="0.25">
      <c r="A5" s="10"/>
      <c r="B5" s="11"/>
      <c r="C5" s="11"/>
      <c r="D5" s="12"/>
      <c r="E5" s="12"/>
      <c r="F5" s="12"/>
      <c r="G5" s="13" t="s">
        <v>10</v>
      </c>
      <c r="H5" s="13" t="s">
        <v>11</v>
      </c>
    </row>
    <row r="6" spans="1:8" ht="15.75" x14ac:dyDescent="0.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ht="15.75" x14ac:dyDescent="0.25">
      <c r="A7" s="15" t="s">
        <v>12</v>
      </c>
      <c r="B7" s="16" t="s">
        <v>13</v>
      </c>
      <c r="C7" s="15" t="s">
        <v>14</v>
      </c>
      <c r="D7" s="17"/>
      <c r="E7" s="17"/>
      <c r="F7" s="17"/>
      <c r="G7" s="18">
        <v>4.5999999999999996</v>
      </c>
      <c r="H7" s="18">
        <f>G7</f>
        <v>4.5999999999999996</v>
      </c>
    </row>
    <row r="8" spans="1:8" ht="15.75" x14ac:dyDescent="0.25">
      <c r="A8" s="15" t="s">
        <v>15</v>
      </c>
      <c r="B8" s="16" t="s">
        <v>16</v>
      </c>
      <c r="C8" s="15" t="s">
        <v>14</v>
      </c>
      <c r="D8" s="19"/>
      <c r="E8" s="19"/>
      <c r="F8" s="19"/>
      <c r="G8" s="20">
        <v>2</v>
      </c>
      <c r="H8" s="20">
        <f>G8</f>
        <v>2</v>
      </c>
    </row>
    <row r="9" spans="1:8" ht="15.75" x14ac:dyDescent="0.25">
      <c r="A9" s="15" t="s">
        <v>17</v>
      </c>
      <c r="B9" s="16" t="s">
        <v>18</v>
      </c>
      <c r="C9" s="15" t="s">
        <v>19</v>
      </c>
      <c r="D9" s="21"/>
      <c r="E9" s="21"/>
      <c r="F9" s="21"/>
      <c r="G9" s="22">
        <v>2713.3</v>
      </c>
      <c r="H9" s="22">
        <f>G9+12.2</f>
        <v>2725.5</v>
      </c>
    </row>
    <row r="10" spans="1:8" ht="15.75" x14ac:dyDescent="0.25">
      <c r="A10" s="23" t="s">
        <v>20</v>
      </c>
      <c r="B10" s="24" t="s">
        <v>21</v>
      </c>
      <c r="C10" s="23" t="s">
        <v>14</v>
      </c>
      <c r="D10" s="25"/>
      <c r="E10" s="25"/>
      <c r="F10" s="25"/>
      <c r="G10" s="26">
        <f>IF(F9=0,0,(G9-F9)/F9)*100</f>
        <v>0</v>
      </c>
      <c r="H10" s="26">
        <f>IF(G9=0,0,(H9-G9)/G9)*100</f>
        <v>0.44963697342718528</v>
      </c>
    </row>
    <row r="11" spans="1:8" ht="15.75" x14ac:dyDescent="0.25">
      <c r="A11" s="23" t="s">
        <v>22</v>
      </c>
      <c r="B11" s="27" t="s">
        <v>23</v>
      </c>
      <c r="C11" s="23"/>
      <c r="D11" s="28"/>
      <c r="E11" s="28"/>
      <c r="F11" s="28"/>
      <c r="G11" s="29">
        <v>0.75</v>
      </c>
      <c r="H11" s="29">
        <v>0.75</v>
      </c>
    </row>
    <row r="12" spans="1:8" ht="15.75" x14ac:dyDescent="0.25">
      <c r="A12" s="23" t="s">
        <v>24</v>
      </c>
      <c r="B12" s="27" t="s">
        <v>25</v>
      </c>
      <c r="C12" s="23"/>
      <c r="D12" s="30"/>
      <c r="E12" s="30"/>
      <c r="F12" s="30"/>
      <c r="G12" s="31">
        <f>(1+G7/100)*(1-G8/100)*(1+G10/100*G11)</f>
        <v>1.02508</v>
      </c>
      <c r="H12" s="31">
        <f>(1+H7/100)*(1-H8/100)*(1+H10/100*H11)</f>
        <v>1.0285368540154056</v>
      </c>
    </row>
    <row r="13" spans="1:8" ht="15.75" x14ac:dyDescent="0.25">
      <c r="A13" s="5"/>
      <c r="B13" s="5"/>
      <c r="C13" s="5"/>
      <c r="D13" s="5"/>
      <c r="E13" s="5"/>
      <c r="F13" s="5"/>
      <c r="G13" s="5"/>
      <c r="H13" s="5"/>
    </row>
    <row r="14" spans="1:8" ht="15.75" x14ac:dyDescent="0.25">
      <c r="A14" s="3" t="s">
        <v>26</v>
      </c>
      <c r="B14" s="3"/>
      <c r="C14" s="3"/>
      <c r="D14" s="4"/>
      <c r="E14" s="4"/>
      <c r="F14" s="5"/>
      <c r="G14" s="32"/>
      <c r="H14" s="32"/>
    </row>
    <row r="15" spans="1:8" ht="48" x14ac:dyDescent="0.25">
      <c r="A15" s="13" t="s">
        <v>3</v>
      </c>
      <c r="B15" s="13" t="s">
        <v>4</v>
      </c>
      <c r="C15" s="13" t="s">
        <v>5</v>
      </c>
      <c r="D15" s="33" t="str">
        <f>D4</f>
        <v>Фактические данные 2016 ( i-4)  в соответсвии с ПП РФ от 21 января 2004 г
№ 24</v>
      </c>
      <c r="E15" s="33" t="str">
        <f>E4</f>
        <v>Фактические данные 2017 ( i-3)  в соответсвии с ПП РФ от 21 января 2004 г
№ 24</v>
      </c>
      <c r="F15" s="33" t="str">
        <f>F4</f>
        <v>Фактические данные 2018 ( i-2)  в соответсвии с ПП РФ от 21 января 2004 г
№ 24</v>
      </c>
      <c r="G15" s="13" t="str">
        <f>G5</f>
        <v>Утверждено 2019 (i-1) год</v>
      </c>
      <c r="H15" s="13" t="str">
        <f>H5</f>
        <v>Предложено ТСО 2020 ( i ) год</v>
      </c>
    </row>
    <row r="16" spans="1:8" ht="15.75" x14ac:dyDescent="0.25">
      <c r="A16" s="14">
        <f>A6</f>
        <v>1</v>
      </c>
      <c r="B16" s="14">
        <f>B6</f>
        <v>2</v>
      </c>
      <c r="C16" s="14">
        <f>C6</f>
        <v>3</v>
      </c>
      <c r="D16" s="14">
        <f>D6</f>
        <v>4</v>
      </c>
      <c r="E16" s="14">
        <f t="shared" ref="E16:H16" si="0">E6</f>
        <v>5</v>
      </c>
      <c r="F16" s="14">
        <f t="shared" si="0"/>
        <v>6</v>
      </c>
      <c r="G16" s="14">
        <f t="shared" si="0"/>
        <v>7</v>
      </c>
      <c r="H16" s="14">
        <f t="shared" si="0"/>
        <v>8</v>
      </c>
    </row>
    <row r="17" spans="1:8" ht="15.75" x14ac:dyDescent="0.25">
      <c r="A17" s="15" t="s">
        <v>27</v>
      </c>
      <c r="B17" s="34" t="s">
        <v>28</v>
      </c>
      <c r="C17" s="15" t="s">
        <v>29</v>
      </c>
      <c r="D17" s="15"/>
      <c r="E17" s="15"/>
      <c r="F17" s="35"/>
      <c r="G17" s="35">
        <f>G18+G21</f>
        <v>354.54</v>
      </c>
      <c r="H17" s="35">
        <f>H18+H21</f>
        <v>364.65745622262193</v>
      </c>
    </row>
    <row r="18" spans="1:8" ht="15.75" x14ac:dyDescent="0.25">
      <c r="A18" s="36" t="s">
        <v>30</v>
      </c>
      <c r="B18" s="37" t="s">
        <v>31</v>
      </c>
      <c r="C18" s="36" t="s">
        <v>29</v>
      </c>
      <c r="D18" s="36"/>
      <c r="E18" s="36"/>
      <c r="F18" s="38"/>
      <c r="G18" s="38">
        <f>G19+G20</f>
        <v>354.54</v>
      </c>
      <c r="H18" s="38">
        <f>H19+H20</f>
        <v>364.65745622262193</v>
      </c>
    </row>
    <row r="19" spans="1:8" ht="15.75" x14ac:dyDescent="0.25">
      <c r="A19" s="36" t="s">
        <v>32</v>
      </c>
      <c r="B19" s="37" t="s">
        <v>33</v>
      </c>
      <c r="C19" s="36" t="s">
        <v>29</v>
      </c>
      <c r="D19" s="36"/>
      <c r="E19" s="36"/>
      <c r="F19" s="38"/>
      <c r="G19" s="38">
        <v>354.54</v>
      </c>
      <c r="H19" s="38">
        <f>G19*H$12</f>
        <v>364.65745622262193</v>
      </c>
    </row>
    <row r="20" spans="1:8" ht="31.5" x14ac:dyDescent="0.25">
      <c r="A20" s="36" t="s">
        <v>34</v>
      </c>
      <c r="B20" s="37" t="s">
        <v>35</v>
      </c>
      <c r="C20" s="36" t="s">
        <v>29</v>
      </c>
      <c r="D20" s="36"/>
      <c r="E20" s="36"/>
      <c r="F20" s="38"/>
      <c r="G20" s="38"/>
      <c r="H20" s="38">
        <f>G20*H$12</f>
        <v>0</v>
      </c>
    </row>
    <row r="21" spans="1:8" ht="47.25" x14ac:dyDescent="0.25">
      <c r="A21" s="36" t="s">
        <v>36</v>
      </c>
      <c r="B21" s="37" t="s">
        <v>37</v>
      </c>
      <c r="C21" s="36" t="s">
        <v>29</v>
      </c>
      <c r="D21" s="36"/>
      <c r="E21" s="36"/>
      <c r="F21" s="38"/>
      <c r="G21" s="38"/>
      <c r="H21" s="38">
        <f>G21*H$12</f>
        <v>0</v>
      </c>
    </row>
    <row r="22" spans="1:8" ht="15.75" x14ac:dyDescent="0.25">
      <c r="A22" s="15" t="s">
        <v>38</v>
      </c>
      <c r="B22" s="34" t="s">
        <v>39</v>
      </c>
      <c r="C22" s="15" t="s">
        <v>29</v>
      </c>
      <c r="D22" s="15"/>
      <c r="E22" s="15"/>
      <c r="F22" s="35"/>
      <c r="G22" s="35">
        <v>22496.6</v>
      </c>
      <c r="H22" s="35">
        <f>G22*H$12</f>
        <v>23138.582190042973</v>
      </c>
    </row>
    <row r="23" spans="1:8" ht="15.75" x14ac:dyDescent="0.25">
      <c r="A23" s="15" t="s">
        <v>40</v>
      </c>
      <c r="B23" s="34" t="s">
        <v>41</v>
      </c>
      <c r="C23" s="15" t="s">
        <v>29</v>
      </c>
      <c r="D23" s="15"/>
      <c r="E23" s="15"/>
      <c r="F23" s="35"/>
      <c r="G23" s="35">
        <f>G24+G27</f>
        <v>17191.5</v>
      </c>
      <c r="H23" s="35">
        <f>H24+H27</f>
        <v>17682.091325805846</v>
      </c>
    </row>
    <row r="24" spans="1:8" ht="15.75" x14ac:dyDescent="0.25">
      <c r="A24" s="36" t="s">
        <v>42</v>
      </c>
      <c r="B24" s="37" t="s">
        <v>43</v>
      </c>
      <c r="C24" s="36" t="s">
        <v>29</v>
      </c>
      <c r="D24" s="36"/>
      <c r="E24" s="36"/>
      <c r="F24" s="38"/>
      <c r="G24" s="38">
        <f>G25+G26</f>
        <v>16634.330000000002</v>
      </c>
      <c r="H24" s="38">
        <f>H25+H26</f>
        <v>17109.021446854083</v>
      </c>
    </row>
    <row r="25" spans="1:8" ht="15.75" x14ac:dyDescent="0.25">
      <c r="A25" s="36" t="s">
        <v>44</v>
      </c>
      <c r="B25" s="37" t="s">
        <v>45</v>
      </c>
      <c r="C25" s="36" t="s">
        <v>29</v>
      </c>
      <c r="D25" s="36"/>
      <c r="E25" s="36"/>
      <c r="F25" s="38"/>
      <c r="G25" s="38">
        <v>13761.41</v>
      </c>
      <c r="H25" s="38">
        <f t="shared" ref="H25:H26" si="1">G25*H$12</f>
        <v>14154.117348216143</v>
      </c>
    </row>
    <row r="26" spans="1:8" ht="15.75" x14ac:dyDescent="0.25">
      <c r="A26" s="36" t="s">
        <v>46</v>
      </c>
      <c r="B26" s="37" t="s">
        <v>47</v>
      </c>
      <c r="C26" s="36" t="s">
        <v>29</v>
      </c>
      <c r="D26" s="36"/>
      <c r="E26" s="36"/>
      <c r="F26" s="38"/>
      <c r="G26" s="38">
        <v>2872.92</v>
      </c>
      <c r="H26" s="38">
        <f t="shared" si="1"/>
        <v>2954.9040986379391</v>
      </c>
    </row>
    <row r="27" spans="1:8" ht="31.5" x14ac:dyDescent="0.25">
      <c r="A27" s="36" t="s">
        <v>48</v>
      </c>
      <c r="B27" s="37" t="s">
        <v>49</v>
      </c>
      <c r="C27" s="36" t="s">
        <v>29</v>
      </c>
      <c r="D27" s="36"/>
      <c r="E27" s="36"/>
      <c r="F27" s="38"/>
      <c r="G27" s="38">
        <f>SUM(G28:G42)</f>
        <v>557.16999999999996</v>
      </c>
      <c r="H27" s="38">
        <f>SUM(H28:H42)</f>
        <v>573.06987895176349</v>
      </c>
    </row>
    <row r="28" spans="1:8" ht="15.75" x14ac:dyDescent="0.25">
      <c r="A28" s="36" t="s">
        <v>50</v>
      </c>
      <c r="B28" s="37" t="s">
        <v>51</v>
      </c>
      <c r="C28" s="36" t="s">
        <v>29</v>
      </c>
      <c r="D28" s="36"/>
      <c r="E28" s="36"/>
      <c r="F28" s="38"/>
      <c r="G28" s="38"/>
      <c r="H28" s="38">
        <f>G28*H$12</f>
        <v>0</v>
      </c>
    </row>
    <row r="29" spans="1:8" ht="15.75" x14ac:dyDescent="0.25">
      <c r="A29" s="36" t="s">
        <v>52</v>
      </c>
      <c r="B29" s="37" t="s">
        <v>53</v>
      </c>
      <c r="C29" s="36" t="s">
        <v>29</v>
      </c>
      <c r="D29" s="36"/>
      <c r="E29" s="36"/>
      <c r="F29" s="38"/>
      <c r="G29" s="38"/>
      <c r="H29" s="38">
        <f>G29*H$12</f>
        <v>0</v>
      </c>
    </row>
    <row r="30" spans="1:8" ht="15.75" x14ac:dyDescent="0.25">
      <c r="A30" s="36" t="s">
        <v>54</v>
      </c>
      <c r="B30" s="37" t="s">
        <v>55</v>
      </c>
      <c r="C30" s="36" t="s">
        <v>29</v>
      </c>
      <c r="D30" s="36"/>
      <c r="E30" s="36"/>
      <c r="F30" s="38"/>
      <c r="G30" s="38"/>
      <c r="H30" s="38">
        <f t="shared" ref="H30:H41" si="2">G30*H$12</f>
        <v>0</v>
      </c>
    </row>
    <row r="31" spans="1:8" ht="15.75" x14ac:dyDescent="0.25">
      <c r="A31" s="36" t="s">
        <v>56</v>
      </c>
      <c r="B31" s="37" t="s">
        <v>57</v>
      </c>
      <c r="C31" s="36" t="s">
        <v>29</v>
      </c>
      <c r="D31" s="36"/>
      <c r="E31" s="36"/>
      <c r="F31" s="38"/>
      <c r="G31" s="38"/>
      <c r="H31" s="38">
        <f t="shared" si="2"/>
        <v>0</v>
      </c>
    </row>
    <row r="32" spans="1:8" ht="15.75" x14ac:dyDescent="0.25">
      <c r="A32" s="36" t="s">
        <v>58</v>
      </c>
      <c r="B32" s="37" t="s">
        <v>59</v>
      </c>
      <c r="C32" s="36" t="s">
        <v>29</v>
      </c>
      <c r="D32" s="36"/>
      <c r="E32" s="36"/>
      <c r="F32" s="38"/>
      <c r="G32" s="38"/>
      <c r="H32" s="38">
        <f t="shared" si="2"/>
        <v>0</v>
      </c>
    </row>
    <row r="33" spans="1:8" ht="15.75" x14ac:dyDescent="0.25">
      <c r="A33" s="36" t="s">
        <v>60</v>
      </c>
      <c r="B33" s="37" t="s">
        <v>61</v>
      </c>
      <c r="C33" s="36" t="s">
        <v>29</v>
      </c>
      <c r="D33" s="36"/>
      <c r="E33" s="36"/>
      <c r="F33" s="38"/>
      <c r="G33" s="38"/>
      <c r="H33" s="38">
        <f t="shared" si="2"/>
        <v>0</v>
      </c>
    </row>
    <row r="34" spans="1:8" ht="15.75" x14ac:dyDescent="0.25">
      <c r="A34" s="36" t="s">
        <v>62</v>
      </c>
      <c r="B34" s="37" t="s">
        <v>63</v>
      </c>
      <c r="C34" s="36" t="s">
        <v>29</v>
      </c>
      <c r="D34" s="36"/>
      <c r="E34" s="36"/>
      <c r="F34" s="38"/>
      <c r="G34" s="38"/>
      <c r="H34" s="38">
        <f t="shared" si="2"/>
        <v>0</v>
      </c>
    </row>
    <row r="35" spans="1:8" ht="15.75" x14ac:dyDescent="0.25">
      <c r="A35" s="36" t="s">
        <v>64</v>
      </c>
      <c r="B35" s="37" t="s">
        <v>65</v>
      </c>
      <c r="C35" s="36" t="s">
        <v>29</v>
      </c>
      <c r="D35" s="36"/>
      <c r="E35" s="36"/>
      <c r="F35" s="38"/>
      <c r="G35" s="38"/>
      <c r="H35" s="38">
        <f t="shared" si="2"/>
        <v>0</v>
      </c>
    </row>
    <row r="36" spans="1:8" ht="15.75" x14ac:dyDescent="0.25">
      <c r="A36" s="36" t="s">
        <v>66</v>
      </c>
      <c r="B36" s="37" t="s">
        <v>67</v>
      </c>
      <c r="C36" s="36" t="s">
        <v>29</v>
      </c>
      <c r="D36" s="36"/>
      <c r="E36" s="36"/>
      <c r="F36" s="38"/>
      <c r="G36" s="38"/>
      <c r="H36" s="38">
        <f t="shared" si="2"/>
        <v>0</v>
      </c>
    </row>
    <row r="37" spans="1:8" ht="31.5" x14ac:dyDescent="0.25">
      <c r="A37" s="36" t="s">
        <v>68</v>
      </c>
      <c r="B37" s="37" t="s">
        <v>69</v>
      </c>
      <c r="C37" s="36" t="s">
        <v>29</v>
      </c>
      <c r="D37" s="36"/>
      <c r="E37" s="36"/>
      <c r="F37" s="38"/>
      <c r="G37" s="38">
        <v>537.49</v>
      </c>
      <c r="H37" s="38">
        <f t="shared" si="2"/>
        <v>552.82827366474032</v>
      </c>
    </row>
    <row r="38" spans="1:8" ht="15.75" x14ac:dyDescent="0.25">
      <c r="A38" s="36" t="s">
        <v>70</v>
      </c>
      <c r="B38" s="37" t="s">
        <v>71</v>
      </c>
      <c r="C38" s="36" t="s">
        <v>29</v>
      </c>
      <c r="D38" s="36"/>
      <c r="E38" s="36"/>
      <c r="F38" s="38"/>
      <c r="G38" s="38"/>
      <c r="H38" s="38">
        <f t="shared" si="2"/>
        <v>0</v>
      </c>
    </row>
    <row r="39" spans="1:8" ht="15.75" x14ac:dyDescent="0.25">
      <c r="A39" s="36" t="s">
        <v>72</v>
      </c>
      <c r="B39" s="37" t="s">
        <v>73</v>
      </c>
      <c r="C39" s="36" t="s">
        <v>29</v>
      </c>
      <c r="D39" s="36"/>
      <c r="E39" s="36"/>
      <c r="F39" s="38"/>
      <c r="G39" s="38"/>
      <c r="H39" s="38">
        <f t="shared" si="2"/>
        <v>0</v>
      </c>
    </row>
    <row r="40" spans="1:8" ht="15.75" x14ac:dyDescent="0.25">
      <c r="A40" s="36" t="s">
        <v>74</v>
      </c>
      <c r="B40" s="37" t="s">
        <v>75</v>
      </c>
      <c r="C40" s="36" t="s">
        <v>29</v>
      </c>
      <c r="D40" s="36"/>
      <c r="E40" s="36"/>
      <c r="F40" s="38"/>
      <c r="G40" s="38">
        <v>10.14</v>
      </c>
      <c r="H40" s="38">
        <f t="shared" si="2"/>
        <v>10.429363699716214</v>
      </c>
    </row>
    <row r="41" spans="1:8" ht="15.75" x14ac:dyDescent="0.25">
      <c r="A41" s="36" t="s">
        <v>76</v>
      </c>
      <c r="B41" s="37" t="s">
        <v>77</v>
      </c>
      <c r="C41" s="36" t="s">
        <v>29</v>
      </c>
      <c r="D41" s="36"/>
      <c r="E41" s="36"/>
      <c r="F41" s="38"/>
      <c r="G41" s="38"/>
      <c r="H41" s="38">
        <f t="shared" si="2"/>
        <v>0</v>
      </c>
    </row>
    <row r="42" spans="1:8" ht="15.75" x14ac:dyDescent="0.25">
      <c r="A42" s="36" t="s">
        <v>78</v>
      </c>
      <c r="B42" s="39" t="s">
        <v>79</v>
      </c>
      <c r="C42" s="36" t="s">
        <v>29</v>
      </c>
      <c r="D42" s="36"/>
      <c r="E42" s="36"/>
      <c r="F42" s="38"/>
      <c r="G42" s="38">
        <v>9.5399999999999991</v>
      </c>
      <c r="H42" s="38">
        <f>G42*H$12</f>
        <v>9.8122415873069695</v>
      </c>
    </row>
    <row r="43" spans="1:8" ht="15.75" x14ac:dyDescent="0.25">
      <c r="A43" s="15" t="s">
        <v>80</v>
      </c>
      <c r="B43" s="40" t="s">
        <v>81</v>
      </c>
      <c r="C43" s="15" t="s">
        <v>29</v>
      </c>
      <c r="D43" s="15"/>
      <c r="E43" s="15"/>
      <c r="F43" s="38"/>
      <c r="G43" s="35">
        <f>SUM(G44:G46)</f>
        <v>0</v>
      </c>
      <c r="H43" s="35">
        <f>SUM(H44:H46)</f>
        <v>0</v>
      </c>
    </row>
    <row r="44" spans="1:8" ht="15.75" x14ac:dyDescent="0.25">
      <c r="A44" s="36" t="s">
        <v>82</v>
      </c>
      <c r="B44" s="37" t="s">
        <v>83</v>
      </c>
      <c r="C44" s="36" t="s">
        <v>29</v>
      </c>
      <c r="D44" s="36"/>
      <c r="E44" s="36"/>
      <c r="F44" s="38"/>
      <c r="G44" s="38"/>
      <c r="H44" s="38">
        <f t="shared" ref="H44:H45" si="3">G44*H$12</f>
        <v>0</v>
      </c>
    </row>
    <row r="45" spans="1:8" ht="15.75" x14ac:dyDescent="0.25">
      <c r="A45" s="36" t="s">
        <v>84</v>
      </c>
      <c r="B45" s="41" t="s">
        <v>85</v>
      </c>
      <c r="C45" s="36" t="s">
        <v>29</v>
      </c>
      <c r="D45" s="36"/>
      <c r="E45" s="36"/>
      <c r="F45" s="38"/>
      <c r="G45" s="38"/>
      <c r="H45" s="38">
        <f t="shared" si="3"/>
        <v>0</v>
      </c>
    </row>
    <row r="46" spans="1:8" ht="15.75" x14ac:dyDescent="0.25">
      <c r="A46" s="36" t="s">
        <v>86</v>
      </c>
      <c r="B46" s="41" t="s">
        <v>87</v>
      </c>
      <c r="C46" s="36" t="s">
        <v>29</v>
      </c>
      <c r="D46" s="36"/>
      <c r="E46" s="36"/>
      <c r="F46" s="38"/>
      <c r="G46" s="38"/>
      <c r="H46" s="38">
        <f>G46*H$12</f>
        <v>0</v>
      </c>
    </row>
    <row r="47" spans="1:8" ht="15.75" x14ac:dyDescent="0.25">
      <c r="A47" s="15" t="s">
        <v>88</v>
      </c>
      <c r="B47" s="40" t="s">
        <v>89</v>
      </c>
      <c r="C47" s="15" t="s">
        <v>29</v>
      </c>
      <c r="D47" s="15"/>
      <c r="E47" s="15"/>
      <c r="F47" s="38"/>
      <c r="G47" s="35">
        <f>SUM(G48:G50)</f>
        <v>0</v>
      </c>
      <c r="H47" s="35">
        <f>SUM(H48:H50)</f>
        <v>0</v>
      </c>
    </row>
    <row r="48" spans="1:8" ht="15.75" x14ac:dyDescent="0.25">
      <c r="A48" s="36" t="s">
        <v>90</v>
      </c>
      <c r="B48" s="37" t="s">
        <v>91</v>
      </c>
      <c r="C48" s="36" t="s">
        <v>29</v>
      </c>
      <c r="D48" s="36"/>
      <c r="E48" s="36"/>
      <c r="F48" s="38"/>
      <c r="G48" s="38"/>
      <c r="H48" s="38">
        <f t="shared" ref="H48:H50" si="4">G48*H$12</f>
        <v>0</v>
      </c>
    </row>
    <row r="49" spans="1:8" ht="31.5" x14ac:dyDescent="0.25">
      <c r="A49" s="36" t="s">
        <v>92</v>
      </c>
      <c r="B49" s="37" t="s">
        <v>93</v>
      </c>
      <c r="C49" s="36" t="s">
        <v>29</v>
      </c>
      <c r="D49" s="36"/>
      <c r="E49" s="36"/>
      <c r="F49" s="38"/>
      <c r="G49" s="38"/>
      <c r="H49" s="38">
        <f t="shared" si="4"/>
        <v>0</v>
      </c>
    </row>
    <row r="50" spans="1:8" ht="15.75" x14ac:dyDescent="0.25">
      <c r="A50" s="36" t="s">
        <v>94</v>
      </c>
      <c r="B50" s="39" t="s">
        <v>95</v>
      </c>
      <c r="C50" s="36" t="s">
        <v>29</v>
      </c>
      <c r="D50" s="36"/>
      <c r="E50" s="36"/>
      <c r="F50" s="38"/>
      <c r="G50" s="38"/>
      <c r="H50" s="38">
        <f t="shared" si="4"/>
        <v>0</v>
      </c>
    </row>
    <row r="51" spans="1:8" ht="15.75" x14ac:dyDescent="0.25">
      <c r="A51" s="42"/>
      <c r="B51" s="43" t="s">
        <v>96</v>
      </c>
      <c r="C51" s="42" t="s">
        <v>29</v>
      </c>
      <c r="D51" s="44">
        <f>D17+D22+D23+D43+D47</f>
        <v>0</v>
      </c>
      <c r="E51" s="44">
        <f>E17+E22+E23+E43+E47</f>
        <v>0</v>
      </c>
      <c r="F51" s="44">
        <f>F17+F22+F23+F43+F47</f>
        <v>0</v>
      </c>
      <c r="G51" s="44">
        <f>G17+G22+G23+G43+G47</f>
        <v>40042.639999999999</v>
      </c>
      <c r="H51" s="44">
        <f>H17+H22+H23+H43+H47</f>
        <v>41185.330972071446</v>
      </c>
    </row>
    <row r="52" spans="1:8" ht="15.75" x14ac:dyDescent="0.25">
      <c r="A52" s="5"/>
      <c r="B52" s="5"/>
      <c r="C52" s="5"/>
      <c r="D52" s="5"/>
      <c r="E52" s="5"/>
      <c r="F52" s="45"/>
      <c r="G52" s="5"/>
      <c r="H52" s="5"/>
    </row>
    <row r="53" spans="1:8" ht="15.75" x14ac:dyDescent="0.25">
      <c r="A53" s="3" t="s">
        <v>97</v>
      </c>
      <c r="B53" s="3"/>
      <c r="C53" s="3"/>
      <c r="D53" s="3"/>
      <c r="E53" s="3"/>
      <c r="F53" s="3"/>
      <c r="G53" s="3"/>
      <c r="H53" s="3"/>
    </row>
    <row r="54" spans="1:8" ht="15.75" x14ac:dyDescent="0.25">
      <c r="A54" s="5"/>
      <c r="B54" s="5"/>
      <c r="C54" s="5"/>
      <c r="D54" s="5"/>
      <c r="E54" s="5"/>
      <c r="F54" s="5"/>
      <c r="G54" s="5"/>
      <c r="H54" s="5"/>
    </row>
    <row r="55" spans="1:8" ht="48" x14ac:dyDescent="0.25">
      <c r="A55" s="13" t="s">
        <v>3</v>
      </c>
      <c r="B55" s="13" t="s">
        <v>4</v>
      </c>
      <c r="C55" s="13" t="s">
        <v>5</v>
      </c>
      <c r="D55" s="33" t="str">
        <f>D15</f>
        <v>Фактические данные 2016 ( i-4)  в соответсвии с ПП РФ от 21 января 2004 г
№ 24</v>
      </c>
      <c r="E55" s="33" t="str">
        <f>E15</f>
        <v>Фактические данные 2017 ( i-3)  в соответсвии с ПП РФ от 21 января 2004 г
№ 24</v>
      </c>
      <c r="F55" s="33" t="str">
        <f>F15</f>
        <v>Фактические данные 2018 ( i-2)  в соответсвии с ПП РФ от 21 января 2004 г
№ 24</v>
      </c>
      <c r="G55" s="13" t="str">
        <f>G5</f>
        <v>Утверждено 2019 (i-1) год</v>
      </c>
      <c r="H55" s="13" t="str">
        <f>H5</f>
        <v>Предложено ТСО 2020 ( i ) год</v>
      </c>
    </row>
    <row r="56" spans="1:8" ht="15.75" x14ac:dyDescent="0.25">
      <c r="A56" s="14">
        <f>A16</f>
        <v>1</v>
      </c>
      <c r="B56" s="14">
        <f t="shared" ref="B56:C56" si="5">B16</f>
        <v>2</v>
      </c>
      <c r="C56" s="14">
        <f t="shared" si="5"/>
        <v>3</v>
      </c>
      <c r="D56" s="14">
        <f>D16</f>
        <v>4</v>
      </c>
      <c r="E56" s="14">
        <f t="shared" ref="E56:H56" si="6">E16</f>
        <v>5</v>
      </c>
      <c r="F56" s="14">
        <f t="shared" si="6"/>
        <v>6</v>
      </c>
      <c r="G56" s="14">
        <f t="shared" si="6"/>
        <v>7</v>
      </c>
      <c r="H56" s="14">
        <f t="shared" si="6"/>
        <v>8</v>
      </c>
    </row>
    <row r="57" spans="1:8" ht="15.75" x14ac:dyDescent="0.25">
      <c r="A57" s="15" t="s">
        <v>98</v>
      </c>
      <c r="B57" s="46" t="s">
        <v>99</v>
      </c>
      <c r="C57" s="14" t="s">
        <v>29</v>
      </c>
      <c r="D57" s="14"/>
      <c r="E57" s="14"/>
      <c r="F57" s="47"/>
      <c r="G57" s="48">
        <v>5593.39</v>
      </c>
      <c r="H57" s="48">
        <f>'[1]5.2 II НР i'!D6</f>
        <v>5593.39</v>
      </c>
    </row>
    <row r="58" spans="1:8" ht="15.75" x14ac:dyDescent="0.25">
      <c r="A58" s="15" t="s">
        <v>100</v>
      </c>
      <c r="B58" s="46" t="s">
        <v>101</v>
      </c>
      <c r="C58" s="14" t="s">
        <v>29</v>
      </c>
      <c r="D58" s="14"/>
      <c r="E58" s="14"/>
      <c r="F58" s="47"/>
      <c r="G58" s="48">
        <v>559.61</v>
      </c>
      <c r="H58" s="48">
        <f>'[1]5.2 II НР i'!D7</f>
        <v>559.61</v>
      </c>
    </row>
    <row r="59" spans="1:8" ht="15.75" x14ac:dyDescent="0.25">
      <c r="A59" s="15" t="s">
        <v>102</v>
      </c>
      <c r="B59" s="46" t="s">
        <v>103</v>
      </c>
      <c r="C59" s="14" t="s">
        <v>29</v>
      </c>
      <c r="D59" s="14"/>
      <c r="E59" s="14"/>
      <c r="F59" s="47"/>
      <c r="G59" s="48">
        <v>370.53</v>
      </c>
      <c r="H59" s="48">
        <f>'[1]5.2 II НР i'!D8</f>
        <v>370.53</v>
      </c>
    </row>
    <row r="60" spans="1:8" ht="15.75" x14ac:dyDescent="0.25">
      <c r="A60" s="15" t="s">
        <v>104</v>
      </c>
      <c r="B60" s="49" t="s">
        <v>105</v>
      </c>
      <c r="C60" s="50" t="s">
        <v>29</v>
      </c>
      <c r="D60" s="50"/>
      <c r="E60" s="50"/>
      <c r="F60" s="51"/>
      <c r="G60" s="52">
        <f>G61+G62+G63+G64</f>
        <v>22333.7</v>
      </c>
      <c r="H60" s="52">
        <f ca="1">H61+H62+H63+H64</f>
        <v>27330.317024577216</v>
      </c>
    </row>
    <row r="61" spans="1:8" ht="15.75" x14ac:dyDescent="0.25">
      <c r="A61" s="53" t="s">
        <v>106</v>
      </c>
      <c r="B61" s="54" t="s">
        <v>107</v>
      </c>
      <c r="C61" s="36" t="s">
        <v>29</v>
      </c>
      <c r="D61" s="36"/>
      <c r="E61" s="36"/>
      <c r="F61" s="55"/>
      <c r="G61" s="56">
        <f>22333.7-G62-G63-G64</f>
        <v>21187.80746</v>
      </c>
      <c r="H61" s="56">
        <f ca="1">'[1]5.2 II НР i'!D10</f>
        <v>26184.424484577215</v>
      </c>
    </row>
    <row r="62" spans="1:8" ht="15.75" x14ac:dyDescent="0.25">
      <c r="A62" s="53" t="s">
        <v>108</v>
      </c>
      <c r="B62" s="54" t="s">
        <v>109</v>
      </c>
      <c r="C62" s="36" t="s">
        <v>29</v>
      </c>
      <c r="D62" s="36"/>
      <c r="E62" s="36"/>
      <c r="F62" s="55"/>
      <c r="G62" s="56"/>
      <c r="H62" s="56">
        <f>'[1]5.2 II НР i'!D11</f>
        <v>0</v>
      </c>
    </row>
    <row r="63" spans="1:8" ht="15.75" x14ac:dyDescent="0.25">
      <c r="A63" s="53" t="s">
        <v>110</v>
      </c>
      <c r="B63" s="54" t="s">
        <v>111</v>
      </c>
      <c r="C63" s="36" t="s">
        <v>29</v>
      </c>
      <c r="D63" s="36"/>
      <c r="E63" s="36"/>
      <c r="F63" s="55"/>
      <c r="G63" s="56">
        <v>394.2</v>
      </c>
      <c r="H63" s="56">
        <f>'[1]5.2 II НР i'!D12</f>
        <v>394.2</v>
      </c>
    </row>
    <row r="64" spans="1:8" ht="15.75" x14ac:dyDescent="0.25">
      <c r="A64" s="53" t="s">
        <v>112</v>
      </c>
      <c r="B64" s="54" t="s">
        <v>113</v>
      </c>
      <c r="C64" s="36" t="s">
        <v>29</v>
      </c>
      <c r="D64" s="36"/>
      <c r="E64" s="36"/>
      <c r="F64" s="55"/>
      <c r="G64" s="56">
        <v>751.69254000000001</v>
      </c>
      <c r="H64" s="56">
        <f>'[1]5.2 II НР i'!D13</f>
        <v>751.69254000000001</v>
      </c>
    </row>
    <row r="65" spans="1:8" ht="31.5" x14ac:dyDescent="0.25">
      <c r="A65" s="15" t="s">
        <v>114</v>
      </c>
      <c r="B65" s="49" t="s">
        <v>115</v>
      </c>
      <c r="C65" s="50" t="s">
        <v>29</v>
      </c>
      <c r="D65" s="50"/>
      <c r="E65" s="50"/>
      <c r="F65" s="57"/>
      <c r="G65" s="58">
        <f>SUM(G66:G70)</f>
        <v>0</v>
      </c>
      <c r="H65" s="58">
        <f>SUM(H66:H70)</f>
        <v>0</v>
      </c>
    </row>
    <row r="66" spans="1:8" ht="15.75" x14ac:dyDescent="0.25">
      <c r="A66" s="36" t="s">
        <v>116</v>
      </c>
      <c r="B66" s="37" t="s">
        <v>117</v>
      </c>
      <c r="C66" s="36" t="s">
        <v>29</v>
      </c>
      <c r="D66" s="36"/>
      <c r="E66" s="36"/>
      <c r="F66" s="59"/>
      <c r="G66" s="60"/>
      <c r="H66" s="60">
        <f>'[1]5.2 II НР i'!D15</f>
        <v>0</v>
      </c>
    </row>
    <row r="67" spans="1:8" ht="15.75" x14ac:dyDescent="0.25">
      <c r="A67" s="36" t="s">
        <v>118</v>
      </c>
      <c r="B67" s="37" t="s">
        <v>119</v>
      </c>
      <c r="C67" s="36" t="s">
        <v>29</v>
      </c>
      <c r="D67" s="36"/>
      <c r="E67" s="36"/>
      <c r="F67" s="59"/>
      <c r="G67" s="60"/>
      <c r="H67" s="60">
        <f>'[1]5.2 II НР i'!D16</f>
        <v>0</v>
      </c>
    </row>
    <row r="68" spans="1:8" ht="47.25" x14ac:dyDescent="0.25">
      <c r="A68" s="36" t="s">
        <v>120</v>
      </c>
      <c r="B68" s="37" t="s">
        <v>121</v>
      </c>
      <c r="C68" s="36" t="s">
        <v>29</v>
      </c>
      <c r="D68" s="36"/>
      <c r="E68" s="36"/>
      <c r="F68" s="59"/>
      <c r="G68" s="60"/>
      <c r="H68" s="60">
        <f>'[1]5.2 II НР i'!D17</f>
        <v>0</v>
      </c>
    </row>
    <row r="69" spans="1:8" ht="15.75" x14ac:dyDescent="0.25">
      <c r="A69" s="36" t="s">
        <v>122</v>
      </c>
      <c r="B69" s="37" t="s">
        <v>123</v>
      </c>
      <c r="C69" s="36" t="s">
        <v>29</v>
      </c>
      <c r="D69" s="36"/>
      <c r="E69" s="36"/>
      <c r="F69" s="59"/>
      <c r="G69" s="60"/>
      <c r="H69" s="60">
        <f>'[1]5.2 II НР i'!D18</f>
        <v>0</v>
      </c>
    </row>
    <row r="70" spans="1:8" ht="15.75" x14ac:dyDescent="0.25">
      <c r="A70" s="36" t="s">
        <v>124</v>
      </c>
      <c r="B70" s="37" t="s">
        <v>125</v>
      </c>
      <c r="C70" s="36" t="s">
        <v>29</v>
      </c>
      <c r="D70" s="36"/>
      <c r="E70" s="36"/>
      <c r="F70" s="59"/>
      <c r="G70" s="60"/>
      <c r="H70" s="60">
        <f>'[1]5.2 II НР i'!D19</f>
        <v>0</v>
      </c>
    </row>
    <row r="71" spans="1:8" ht="15.75" x14ac:dyDescent="0.25">
      <c r="A71" s="61">
        <f>A56</f>
        <v>1</v>
      </c>
      <c r="B71" s="61">
        <f t="shared" ref="B71:H71" si="7">B56</f>
        <v>2</v>
      </c>
      <c r="C71" s="61">
        <f t="shared" si="7"/>
        <v>3</v>
      </c>
      <c r="D71" s="61">
        <f t="shared" si="7"/>
        <v>4</v>
      </c>
      <c r="E71" s="61">
        <f t="shared" si="7"/>
        <v>5</v>
      </c>
      <c r="F71" s="61">
        <f t="shared" si="7"/>
        <v>6</v>
      </c>
      <c r="G71" s="61">
        <f t="shared" si="7"/>
        <v>7</v>
      </c>
      <c r="H71" s="61">
        <f t="shared" si="7"/>
        <v>8</v>
      </c>
    </row>
    <row r="72" spans="1:8" ht="15.75" x14ac:dyDescent="0.25">
      <c r="A72" s="62" t="s">
        <v>126</v>
      </c>
      <c r="B72" s="63" t="s">
        <v>127</v>
      </c>
      <c r="C72" s="15" t="s">
        <v>29</v>
      </c>
      <c r="D72" s="15"/>
      <c r="E72" s="15"/>
      <c r="F72" s="64"/>
      <c r="G72" s="65">
        <v>6838.97</v>
      </c>
      <c r="H72" s="65">
        <f>'[1]5.2 II НР i'!D20</f>
        <v>7034.1326885057379</v>
      </c>
    </row>
    <row r="73" spans="1:8" ht="15.75" x14ac:dyDescent="0.25">
      <c r="A73" s="66"/>
      <c r="B73" s="67"/>
      <c r="C73" s="68" t="s">
        <v>14</v>
      </c>
      <c r="D73" s="68"/>
      <c r="E73" s="68"/>
      <c r="F73" s="69"/>
      <c r="G73" s="70">
        <f>G72/G22*100</f>
        <v>30.400016002418145</v>
      </c>
      <c r="H73" s="70">
        <f>H72/H22*100</f>
        <v>30.400016002418141</v>
      </c>
    </row>
    <row r="74" spans="1:8" ht="15.75" x14ac:dyDescent="0.25">
      <c r="A74" s="15" t="s">
        <v>128</v>
      </c>
      <c r="B74" s="71" t="s">
        <v>129</v>
      </c>
      <c r="C74" s="15" t="s">
        <v>29</v>
      </c>
      <c r="D74" s="15"/>
      <c r="E74" s="15"/>
      <c r="F74" s="72"/>
      <c r="G74" s="35"/>
      <c r="H74" s="35">
        <f>'[1]5.2 II НР i'!D22</f>
        <v>0</v>
      </c>
    </row>
    <row r="75" spans="1:8" ht="15.75" x14ac:dyDescent="0.25">
      <c r="A75" s="50" t="s">
        <v>130</v>
      </c>
      <c r="B75" s="73" t="s">
        <v>131</v>
      </c>
      <c r="C75" s="50" t="s">
        <v>29</v>
      </c>
      <c r="D75" s="50"/>
      <c r="E75" s="50"/>
      <c r="F75" s="57"/>
      <c r="G75" s="58">
        <f>(G47+G82+G80+G81)/0.8*0.2</f>
        <v>0</v>
      </c>
      <c r="H75" s="58">
        <f>(H47+H82+H80+H81)/0.8*0.2</f>
        <v>1293</v>
      </c>
    </row>
    <row r="76" spans="1:8" ht="15.75" x14ac:dyDescent="0.25">
      <c r="A76" s="68" t="s">
        <v>132</v>
      </c>
      <c r="B76" s="74" t="s">
        <v>133</v>
      </c>
      <c r="C76" s="68" t="s">
        <v>29</v>
      </c>
      <c r="D76" s="68"/>
      <c r="E76" s="68"/>
      <c r="F76" s="69"/>
      <c r="G76" s="70">
        <f>G82/0.8*0.2</f>
        <v>0</v>
      </c>
      <c r="H76" s="70">
        <f>H82/0.8*0.2</f>
        <v>1293</v>
      </c>
    </row>
    <row r="77" spans="1:8" ht="15.75" x14ac:dyDescent="0.25">
      <c r="A77" s="15" t="s">
        <v>134</v>
      </c>
      <c r="B77" s="46" t="s">
        <v>135</v>
      </c>
      <c r="C77" s="15" t="s">
        <v>29</v>
      </c>
      <c r="D77" s="15"/>
      <c r="E77" s="15"/>
      <c r="F77" s="75"/>
      <c r="G77" s="76"/>
      <c r="H77" s="76">
        <f>'[1]5.2 II НР i'!D25</f>
        <v>0</v>
      </c>
    </row>
    <row r="78" spans="1:8" ht="15.75" x14ac:dyDescent="0.25">
      <c r="A78" s="15" t="s">
        <v>136</v>
      </c>
      <c r="B78" s="46" t="s">
        <v>137</v>
      </c>
      <c r="C78" s="15" t="s">
        <v>29</v>
      </c>
      <c r="D78" s="15"/>
      <c r="E78" s="15"/>
      <c r="F78" s="64"/>
      <c r="G78" s="65">
        <f>G79</f>
        <v>0</v>
      </c>
      <c r="H78" s="65">
        <f>H79</f>
        <v>0</v>
      </c>
    </row>
    <row r="79" spans="1:8" ht="15.75" x14ac:dyDescent="0.25">
      <c r="A79" s="36" t="s">
        <v>138</v>
      </c>
      <c r="B79" s="77" t="s">
        <v>139</v>
      </c>
      <c r="C79" s="36" t="s">
        <v>29</v>
      </c>
      <c r="D79" s="36"/>
      <c r="E79" s="36"/>
      <c r="F79" s="78"/>
      <c r="G79" s="79"/>
      <c r="H79" s="79">
        <f>'[1]5.2 II НР i'!D27</f>
        <v>0</v>
      </c>
    </row>
    <row r="80" spans="1:8" ht="15.75" x14ac:dyDescent="0.25">
      <c r="A80" s="36" t="s">
        <v>140</v>
      </c>
      <c r="B80" s="77" t="s">
        <v>141</v>
      </c>
      <c r="C80" s="36" t="s">
        <v>29</v>
      </c>
      <c r="D80" s="36"/>
      <c r="E80" s="36"/>
      <c r="F80" s="78"/>
      <c r="G80" s="79"/>
      <c r="H80" s="79">
        <f>'[1]5.2 II НР i'!D28</f>
        <v>0</v>
      </c>
    </row>
    <row r="81" spans="1:8" ht="31.5" x14ac:dyDescent="0.25">
      <c r="A81" s="15" t="s">
        <v>142</v>
      </c>
      <c r="B81" s="80" t="s">
        <v>143</v>
      </c>
      <c r="C81" s="15" t="s">
        <v>29</v>
      </c>
      <c r="D81" s="15"/>
      <c r="E81" s="15"/>
      <c r="F81" s="75"/>
      <c r="G81" s="76"/>
      <c r="H81" s="76">
        <f>'[1]5.2 II НР i'!D29</f>
        <v>0</v>
      </c>
    </row>
    <row r="82" spans="1:8" ht="15.75" x14ac:dyDescent="0.25">
      <c r="A82" s="15" t="s">
        <v>144</v>
      </c>
      <c r="B82" s="46" t="s">
        <v>145</v>
      </c>
      <c r="C82" s="15" t="s">
        <v>29</v>
      </c>
      <c r="D82" s="15"/>
      <c r="E82" s="15"/>
      <c r="F82" s="75"/>
      <c r="G82" s="76"/>
      <c r="H82" s="76">
        <f>'[1]5.2 II НР i'!D30</f>
        <v>5172</v>
      </c>
    </row>
    <row r="83" spans="1:8" ht="15.75" x14ac:dyDescent="0.25">
      <c r="A83" s="42"/>
      <c r="B83" s="43" t="s">
        <v>146</v>
      </c>
      <c r="C83" s="42" t="s">
        <v>29</v>
      </c>
      <c r="D83" s="44">
        <f>D57+D59+D60+D65+D72+D74+D75+D77+D78+D81+D82+D58</f>
        <v>0</v>
      </c>
      <c r="E83" s="44">
        <f>E57+E59+E60+E65+E72+E74+E75+E77+E78+E81+E82+E58</f>
        <v>0</v>
      </c>
      <c r="F83" s="44">
        <f>F57+F59+F60+F65+F72+F74+F75+F77+F78+F81+F82+F58</f>
        <v>0</v>
      </c>
      <c r="G83" s="44">
        <f>G57+G59+G60+G65+G72+G74+G75+G77+G78+G81+G82+G58</f>
        <v>35696.200000000004</v>
      </c>
      <c r="H83" s="44">
        <f ca="1">H57+H59+H60+H65+H72+H74+H75+H77+H78+H81+H82+H58</f>
        <v>47352.979713082954</v>
      </c>
    </row>
    <row r="84" spans="1:8" ht="31.5" x14ac:dyDescent="0.25">
      <c r="A84" s="81"/>
      <c r="B84" s="82" t="s">
        <v>147</v>
      </c>
      <c r="C84" s="83" t="s">
        <v>14</v>
      </c>
      <c r="D84" s="83"/>
      <c r="E84" s="83"/>
      <c r="F84" s="84"/>
      <c r="G84" s="85">
        <f>ROUNDDOWN((G82+G81)/(G90-G57-G76-G82-G81-G61)*100,5)</f>
        <v>0</v>
      </c>
      <c r="H84" s="85">
        <f ca="1">ROUNDDOWN((H82+H81)/(H90-H57-H76-H82-H81-H61)*100,5)</f>
        <v>7.0285000000000002</v>
      </c>
    </row>
    <row r="85" spans="1:8" ht="15.75" x14ac:dyDescent="0.25">
      <c r="A85" s="86" t="s">
        <v>148</v>
      </c>
      <c r="B85" s="86"/>
      <c r="C85" s="86"/>
      <c r="D85" s="86"/>
      <c r="E85" s="86"/>
      <c r="F85" s="86"/>
      <c r="G85" s="86"/>
      <c r="H85" s="86"/>
    </row>
    <row r="86" spans="1:8" ht="15.75" x14ac:dyDescent="0.25">
      <c r="A86" s="87"/>
      <c r="B86" s="87"/>
      <c r="C86" s="87"/>
      <c r="D86" s="87"/>
      <c r="E86" s="87"/>
      <c r="F86" s="88"/>
      <c r="G86" s="88"/>
      <c r="H86" s="88"/>
    </row>
    <row r="87" spans="1:8" ht="48" x14ac:dyDescent="0.25">
      <c r="A87" s="89" t="s">
        <v>3</v>
      </c>
      <c r="B87" s="89" t="s">
        <v>4</v>
      </c>
      <c r="C87" s="89" t="s">
        <v>5</v>
      </c>
      <c r="D87" s="90" t="str">
        <f>D55</f>
        <v>Фактические данные 2016 ( i-4)  в соответсвии с ПП РФ от 21 января 2004 г
№ 24</v>
      </c>
      <c r="E87" s="90" t="str">
        <f>E55</f>
        <v>Фактические данные 2017 ( i-3)  в соответсвии с ПП РФ от 21 января 2004 г
№ 24</v>
      </c>
      <c r="F87" s="91" t="str">
        <f>F55</f>
        <v>Фактические данные 2018 ( i-2)  в соответсвии с ПП РФ от 21 января 2004 г
№ 24</v>
      </c>
      <c r="G87" s="92" t="str">
        <f>G5</f>
        <v>Утверждено 2019 (i-1) год</v>
      </c>
      <c r="H87" s="92" t="str">
        <f>H5</f>
        <v>Предложено ТСО 2020 ( i ) год</v>
      </c>
    </row>
    <row r="88" spans="1:8" ht="15.75" x14ac:dyDescent="0.25">
      <c r="A88" s="93">
        <f>A56</f>
        <v>1</v>
      </c>
      <c r="B88" s="93">
        <f t="shared" ref="B88:H88" si="8">B56</f>
        <v>2</v>
      </c>
      <c r="C88" s="93">
        <f t="shared" si="8"/>
        <v>3</v>
      </c>
      <c r="D88" s="93">
        <f t="shared" si="8"/>
        <v>4</v>
      </c>
      <c r="E88" s="93">
        <f t="shared" si="8"/>
        <v>5</v>
      </c>
      <c r="F88" s="93">
        <f t="shared" si="8"/>
        <v>6</v>
      </c>
      <c r="G88" s="93">
        <f t="shared" si="8"/>
        <v>7</v>
      </c>
      <c r="H88" s="93">
        <f t="shared" si="8"/>
        <v>8</v>
      </c>
    </row>
    <row r="89" spans="1:8" ht="31.5" x14ac:dyDescent="0.25">
      <c r="A89" s="94" t="s">
        <v>149</v>
      </c>
      <c r="B89" s="95" t="s">
        <v>148</v>
      </c>
      <c r="C89" s="94" t="s">
        <v>29</v>
      </c>
      <c r="D89" s="94"/>
      <c r="E89" s="94"/>
      <c r="F89" s="96"/>
      <c r="G89" s="97"/>
      <c r="H89" s="97">
        <f>'[1]Пр 5. НВВ i'!C7+'[1]Пр 5. НВВ i'!C8</f>
        <v>23290.609072984698</v>
      </c>
    </row>
    <row r="90" spans="1:8" ht="15.75" x14ac:dyDescent="0.25">
      <c r="A90" s="42"/>
      <c r="B90" s="43" t="s">
        <v>150</v>
      </c>
      <c r="C90" s="42" t="s">
        <v>29</v>
      </c>
      <c r="D90" s="98">
        <f>D51+D83+D89</f>
        <v>0</v>
      </c>
      <c r="E90" s="98">
        <f>E51+E83+E89</f>
        <v>0</v>
      </c>
      <c r="F90" s="98">
        <f>F51+F83+F89</f>
        <v>0</v>
      </c>
      <c r="G90" s="98">
        <f>G51+G83+G89</f>
        <v>75738.84</v>
      </c>
      <c r="H90" s="98">
        <f ca="1">H51+H83+H89</f>
        <v>111828.91975813909</v>
      </c>
    </row>
  </sheetData>
  <mergeCells count="14">
    <mergeCell ref="A14:C14"/>
    <mergeCell ref="A53:H53"/>
    <mergeCell ref="A72:A73"/>
    <mergeCell ref="B72:B73"/>
    <mergeCell ref="A85:H85"/>
    <mergeCell ref="A2:H2"/>
    <mergeCell ref="A3:C3"/>
    <mergeCell ref="A4:A5"/>
    <mergeCell ref="B4:B5"/>
    <mergeCell ref="C4:C5"/>
    <mergeCell ref="D4:D5"/>
    <mergeCell ref="E4:E5"/>
    <mergeCell ref="F4:F5"/>
    <mergeCell ref="G4:H4"/>
  </mergeCells>
  <dataValidations count="1">
    <dataValidation type="decimal" allowBlank="1" showInputMessage="1" showErrorMessage="1" errorTitle="Внимание" error="Допускается ввод только действительных чисел!" sqref="F77:H82 F72:H73 D7:H9 D11:H11 F47:H47 F43:H43 F66:H70 F57:H64">
      <formula1>-9.99999999999999E+23</formula1>
      <formula2>9.99999999999999E+23</formula2>
    </dataValidation>
  </dataValidations>
  <hyperlinks>
    <hyperlink ref="B50" location="'Расшифровка расходов'!A1" tooltip="Прочие расходы из прибыли" display="Прочие расходы из прибыли"/>
    <hyperlink ref="B74" location="'Расшифровка расходов'!A1" tooltip="Другие прочие неподконтрольные расходы" display="Другие прочие неподконтрольные расходы"/>
    <hyperlink ref="B42" location="'Расшифровка расходов'!A1" tooltip="Другие прочие подконтрольные расходы" display="Другие прочие подконтрольные расходы"/>
  </hyperlink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ЕСС (Директор)</dc:creator>
  <cp:lastModifiedBy>ЕСС (Директор)</cp:lastModifiedBy>
  <dcterms:created xsi:type="dcterms:W3CDTF">2019-04-30T04:12:19Z</dcterms:created>
  <dcterms:modified xsi:type="dcterms:W3CDTF">2019-04-09T04:17:51Z</dcterms:modified>
</cp:coreProperties>
</file>