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lviscdu\транспорт ээ\17. Раскрытие информации\для сайта\годовые\2023\"/>
    </mc:Choice>
  </mc:AlternateContent>
  <bookViews>
    <workbookView xWindow="0" yWindow="0" windowWidth="28800" windowHeight="11400" tabRatio="840" firstSheet="6" activeTab="6"/>
  </bookViews>
  <sheets>
    <sheet name="TEHSHEET" sheetId="1" state="hidden" r:id="rId1"/>
    <sheet name="et_union" sheetId="2" state="hidden" r:id="rId2"/>
    <sheet name="REESTR_MO" sheetId="4" state="hidden" r:id="rId3"/>
    <sheet name="REESTR_ORG" sheetId="5" state="hidden" r:id="rId4"/>
    <sheet name="ATTACH_DOC" sheetId="6" state="hidden" r:id="rId5"/>
    <sheet name="Информация" sheetId="7" state="hidden" r:id="rId6"/>
    <sheet name="Титульный" sheetId="8" r:id="rId7"/>
    <sheet name="ф.2.1 ИндИнф (Ин)" sheetId="10" state="hidden" r:id="rId8"/>
    <sheet name="ф.2.2 ИндИспол (Ис)" sheetId="11" state="hidden" r:id="rId9"/>
    <sheet name="ф.2.3 ИндРезульт (Рс)" sheetId="12" state="hidden" r:id="rId10"/>
    <sheet name="ф.1.3 Ср.продолж." sheetId="13" r:id="rId11"/>
    <sheet name="ф.8.1 Журнал учета" sheetId="14" r:id="rId12"/>
    <sheet name="ф.8.1.1 Ведомость_свод" sheetId="15" r:id="rId13"/>
    <sheet name="ф.8.3 Индикатив" sheetId="16" r:id="rId14"/>
    <sheet name="Ф.3.1Ф3.2 ПоказТехприс (Птпр)" sheetId="17" r:id="rId15"/>
    <sheet name="Форма 4.1 расч." sheetId="18" r:id="rId16"/>
    <sheet name="Форма 4.2 расч." sheetId="19" r:id="rId17"/>
    <sheet name="ф.1.9 Характеристика" sheetId="20" r:id="rId18"/>
    <sheet name="Ф9.1Ф9.2" sheetId="21" r:id="rId19"/>
  </sheets>
  <definedNames>
    <definedName name="_xlnm._FilterDatabase" localSheetId="11">'ф.8.1 Журнал учета'!$G$16:$BJ$22</definedName>
    <definedName name="activity">Титульный!$D$30</definedName>
    <definedName name="add_02">et_union!$13:$13</definedName>
    <definedName name="add_04">et_union!$18:$18</definedName>
    <definedName name="add_99_coms">et_union!$6:$6</definedName>
    <definedName name="add_coms">et_union!$6:$6</definedName>
    <definedName name="add_DOC">et_union!$23:$23</definedName>
    <definedName name="bln_binary">TEHSHEET!$X$2:$X$3</definedName>
    <definedName name="buh_FIO">Титульный!$D$42</definedName>
    <definedName name="buh_tel">Титульный!$D$43</definedName>
    <definedName name="CHECK_DOCS">#REF!</definedName>
    <definedName name="CHECK_LINK_RANGE_1">"Калькуляция!$I$11:$I$132"</definedName>
    <definedName name="CODE">#REF!</definedName>
    <definedName name="DATA_VALUE">"NO"</definedName>
    <definedName name="DAY">TEHSHEET!$H$2:$H$32</definedName>
    <definedName name="DemoDate">"test"</definedName>
    <definedName name="DOC_ADD_HL_MARKER">#REF!</definedName>
    <definedName name="DOC_ADD_HL_MARKER_ALL">#REF!</definedName>
    <definedName name="DOC_ADD_HL_MARKER_DOP">#REF!</definedName>
    <definedName name="DOC_DELETE_COLUMN_MARKER">#REF!</definedName>
    <definedName name="doc_list">TEHSHEET!$K$2:$K$3</definedName>
    <definedName name="DOC_NOMER">#REF!</definedName>
    <definedName name="DOC_NUM_COLUMN_MARKER">#REF!</definedName>
    <definedName name="DOC_vis_flags">#REF!</definedName>
    <definedName name="END_COLUMN_DOC">#REF!</definedName>
    <definedName name="end_DOC">#REF!</definedName>
    <definedName name="END_ROW_DOC">#REF!</definedName>
    <definedName name="f_1_3_vis_reg_flags">'ф.1.3 Ср.продолж.'!$J$1</definedName>
    <definedName name="f_1_9_vis_reg_flags">'ф.1.9 Характеристика'!$M$1:$O$1</definedName>
    <definedName name="f_4_1_vis_reg_flags">'Форма 4.1 расч.'!$K$1:$L$1</definedName>
    <definedName name="f_4_2_vis_reg_flags">'Форма 4.2 расч.'!$J$1:$Q$1</definedName>
    <definedName name="f_8_1_1_dnld_clck">'ф.8.1.1 Ведомость_свод'!#REF!</definedName>
    <definedName name="f_8_1_1_docs">'ф.8.1.1 Ведомость_свод'!#REF!</definedName>
    <definedName name="f_8_1_add_row">'ф.8.1 Журнал учета'!$H$23</definedName>
    <definedName name="f_8_1_ae">TEHSHEET!$B$2:$B$31</definedName>
    <definedName name="f_8_1_count_to_reliability_org">'ф.8.1 Журнал учета'!$AG$17:$AG$23</definedName>
    <definedName name="f_8_1_count_to_reliability_reg">'ф.8.1 Журнал учета'!$BJ$17:$BJ$23</definedName>
    <definedName name="f_8_1_date1">'ф.8.1 Журнал учета'!$L$17:$M$23</definedName>
    <definedName name="f_8_1_date2">'ф.8.1 Журнал учета'!$AW$17:$AX$23</definedName>
    <definedName name="f_8_1_orgclick">'ф.8.1 Журнал учета'!$AH$17:$AH$22</definedName>
    <definedName name="f_8_1_timeOFF">'ф.8.1 Журнал учета'!$O$17:$O$23</definedName>
    <definedName name="f_8_1_URL">'ф.8.1 Журнал учета'!$AI$17:$AI$23</definedName>
    <definedName name="f_8_1_vis_flags">'ф.8.1 Журнал учета'!$AH$2:$AI$2</definedName>
    <definedName name="f_8_1_vis_reg_flags">'ф.8.1 Журнал учета'!$AW$1:$BK$1</definedName>
    <definedName name="f_8_3_vis_reg_flags">'ф.8.3 Индикатив'!$J$1</definedName>
    <definedName name="f_9_1_vis_reg_flags">'Ф9.1Ф9.2'!$L$1:$P$1</definedName>
    <definedName name="f_p_vis_reg_flags">'Ф.3.1Ф3.2 ПоказТехприс (Птпр)'!$K$1</definedName>
    <definedName name="F1_3_F1_7_FACT">'ф.1.3 Ср.продолж.'!$I$14:$I$16</definedName>
    <definedName name="F1_3_F1_7_FACT_BLOC_1">'ф.1.3 Ср.продолж.'!$I$14:$I$16</definedName>
    <definedName name="F1_9_FACT_BLOC_1">'ф.1.9 Характеристика'!$I$16:$K$23</definedName>
    <definedName name="F2_1_PLAN_BLOC_1">'ф.2.1 ИндИнф (Ин)'!$J$16:$N$38</definedName>
    <definedName name="F2_2_PLAN_BLOC_1">'ф.2.2 ИндИспол (Ис)'!$J$16:$N$31</definedName>
    <definedName name="F2_3_PLAN_BLOC_1">'ф.2.3 ИндРезульт (Рс)'!$J$16:$N$38</definedName>
    <definedName name="F3_FACT_BLOC_1">'Ф.3.1Ф3.2 ПоказТехприс (Птпр)'!$J$9:$J$27</definedName>
    <definedName name="FACT_YEAR">TEHSHEET!$F$15:$F$25</definedName>
    <definedName name="fil">Титульный!$D$27</definedName>
    <definedName name="fil_flag">Титульный!$D$24</definedName>
    <definedName name="FIRST_PERIOD_IN_FACT">Титульный!$D$20</definedName>
    <definedName name="FIRST_PERIOD_IN_LT">Титульный!$D$16</definedName>
    <definedName name="FIRST_PERIOD_INDEX">Титульный!$D$14</definedName>
    <definedName name="gfg">{"'РП (2)'!$A$5:$S$150"}</definedName>
    <definedName name="god">Титульный!$D$20</definedName>
    <definedName name="HTML_LineAfter">FALSE</definedName>
    <definedName name="HTML_LineBefore">FALSE</definedName>
    <definedName name="HTML_OBDlg2">TRUE</definedName>
    <definedName name="HTML_OBDlg4">TRUE</definedName>
    <definedName name="inn">Титульный!$D$28</definedName>
    <definedName name="isp_dol">Титульный!$D$47</definedName>
    <definedName name="isp_FIO">Титульный!$D$46</definedName>
    <definedName name="isp_mail">Титульный!$D$49</definedName>
    <definedName name="isp_tel">Титульный!$D$48</definedName>
    <definedName name="kpp">Титульный!$D$29</definedName>
    <definedName name="kvartal">TEHSHEET!$D$2:$D$5</definedName>
    <definedName name="LINK_DOC_MASK">TEHSHEET!$I$2</definedName>
    <definedName name="LIST_OBJECT">#REF!</definedName>
    <definedName name="LIST_WS_vis_flags">#REF!</definedName>
    <definedName name="logic">TEHSHEET!$C$2:$C$3</definedName>
    <definedName name="MONTH">TEHSHEET!$F$2:$F$13</definedName>
    <definedName name="MONTH_CH">TEHSHEET!$G$2:$G$13</definedName>
    <definedName name="org">Титульный!$D$26</definedName>
    <definedName name="org_f_address">Титульный!$D$33</definedName>
    <definedName name="ORG_ID">Титульный!$F$24</definedName>
    <definedName name="org_u_address">Титульный!$D$34</definedName>
    <definedName name="OVER_PERIOD_3">TEHSHEET!$E$29:$E$31</definedName>
    <definedName name="OVER_PERIOD_4">TEHSHEET!$E$37:$E$40</definedName>
    <definedName name="OVER_PERIOD_5">TEHSHEET!$E$44:$E$48</definedName>
    <definedName name="pbUpdatePageNumbering">TRUE</definedName>
    <definedName name="Period">TEHSHEET!$E$2:$E$7</definedName>
    <definedName name="PERIOD_LENGTH">Титульный!$D$17</definedName>
    <definedName name="PERIOD_LIST">TEHSHEET!$E$31:$E$35</definedName>
    <definedName name="PLAN_YEAR">TEHSHEET!$F$24:$F$25</definedName>
    <definedName name="POSSIBLE_PERIOD_LENGTH">TEHSHEET!$J$34:$J$36</definedName>
    <definedName name="REGION">TEHSHEET!$A$2:$A$86</definedName>
    <definedName name="region_name">Титульный!$D$12</definedName>
    <definedName name="REPORT_OWNER">Титульный!$D$22</definedName>
    <definedName name="ruk_dol">Титульный!$D$38</definedName>
    <definedName name="ruk_FIO">Титульный!$D$37</definedName>
    <definedName name="ruk_tel">Титульный!$D$39</definedName>
    <definedName name="SAX_PARSER_FEATURE">TEHSHEET!$J$30</definedName>
    <definedName name="selected_region">TEHSHEET!$C$7</definedName>
    <definedName name="SphereList">TEHSHEET!$O$8</definedName>
    <definedName name="SphereList_ru">TEHSHEET!$P$8</definedName>
    <definedName name="STR_MESSAGE_VALUE">"NO"</definedName>
    <definedName name="tariff_num">TEHSHEET!$H$2:$H$32</definedName>
    <definedName name="TemplateState">TEHSHEET!$C$18</definedName>
    <definedName name="TestMode">TEHSHEET!$L$2</definedName>
    <definedName name="TIT_CONTACT">Титульный!$D$46:$D$49</definedName>
    <definedName name="TitHeader">Титульный!$C$9</definedName>
    <definedName name="TOTAL">P1_TOTAL,P2_TOTAL,P3_TOTAL,P4_TOTAL,P5_TOTAL</definedName>
    <definedName name="TYPE_OBGECT">TEHSHEET!$R$2:$R$6</definedName>
    <definedName name="TYPE_TERMINATION">TEHSHEET!$S$2:$S$4</definedName>
    <definedName name="VERSION">#REF!</definedName>
    <definedName name="VID_END_EE">TEHSHEET!$U$2:$U$4</definedName>
    <definedName name="VID_OBJECT">TEHSHEET!$V$2:$V$7</definedName>
    <definedName name="ws_02_add_row">'ф.8.1 Журнал учета'!$H$23</definedName>
    <definedName name="ws_02_Check_date">'ф.8.1 Журнал учета'!$L:$M</definedName>
    <definedName name="XML_DICTIONARIES_LIST_TAG_NAMES">TEHSHEET!$J$20:$J$23</definedName>
    <definedName name="XML_MR_MO_OKTMO_LIST_TAG_NAMES">TEHSHEET!$J$12:$J$16</definedName>
    <definedName name="XML_ORG_LIST_TAG_NAMES">TEHSHEET!$J$2:$J$10</definedName>
  </definedNames>
  <calcPr calcId="162913"/>
</workbook>
</file>

<file path=xl/calcChain.xml><?xml version="1.0" encoding="utf-8"?>
<calcChain xmlns="http://schemas.openxmlformats.org/spreadsheetml/2006/main">
  <c r="M37" i="21" l="1"/>
  <c r="L37" i="21" s="1"/>
  <c r="H37" i="21"/>
  <c r="G37" i="21" s="1"/>
  <c r="M36" i="21"/>
  <c r="L36" i="21" s="1"/>
  <c r="H36" i="21"/>
  <c r="G36" i="21" s="1"/>
  <c r="N35" i="21"/>
  <c r="L35" i="21" s="1"/>
  <c r="M35" i="21"/>
  <c r="H35" i="21"/>
  <c r="G35" i="21" s="1"/>
  <c r="M34" i="21"/>
  <c r="H34" i="21"/>
  <c r="N33" i="21"/>
  <c r="L33" i="21" s="1"/>
  <c r="M33" i="21"/>
  <c r="H33" i="21"/>
  <c r="M32" i="21"/>
  <c r="H32" i="21"/>
  <c r="N31" i="21"/>
  <c r="L31" i="21" s="1"/>
  <c r="M31" i="21"/>
  <c r="H31" i="21"/>
  <c r="M30" i="21"/>
  <c r="H30" i="21"/>
  <c r="T28" i="21"/>
  <c r="S28" i="21"/>
  <c r="M23" i="21"/>
  <c r="L23" i="21" s="1"/>
  <c r="H23" i="21"/>
  <c r="G23" i="21" s="1"/>
  <c r="M22" i="21"/>
  <c r="H22" i="21"/>
  <c r="N21" i="21"/>
  <c r="M21" i="21"/>
  <c r="H21" i="21"/>
  <c r="M20" i="21"/>
  <c r="H20" i="21"/>
  <c r="M19" i="21"/>
  <c r="H19" i="21"/>
  <c r="N18" i="21"/>
  <c r="M18" i="21"/>
  <c r="L18" i="21" s="1"/>
  <c r="H18" i="21"/>
  <c r="O17" i="21"/>
  <c r="M17" i="21"/>
  <c r="K17" i="21"/>
  <c r="J17" i="21"/>
  <c r="H17" i="21"/>
  <c r="P16" i="21"/>
  <c r="O16" i="21"/>
  <c r="M16" i="21"/>
  <c r="K16" i="21"/>
  <c r="J16" i="21"/>
  <c r="H16" i="21"/>
  <c r="O15" i="21"/>
  <c r="M15" i="21"/>
  <c r="J15" i="21"/>
  <c r="H15" i="21"/>
  <c r="T13" i="21"/>
  <c r="S13" i="21"/>
  <c r="P1" i="21"/>
  <c r="O1" i="21"/>
  <c r="N1" i="21"/>
  <c r="M1" i="21"/>
  <c r="L1" i="21"/>
  <c r="M25" i="20"/>
  <c r="I25" i="20"/>
  <c r="H25" i="20"/>
  <c r="M18" i="20"/>
  <c r="N22" i="21" s="1"/>
  <c r="I18" i="20"/>
  <c r="I35" i="21" s="1"/>
  <c r="M12" i="20"/>
  <c r="I12" i="20"/>
  <c r="O1" i="20"/>
  <c r="N1" i="20"/>
  <c r="M1" i="20"/>
  <c r="J25" i="19"/>
  <c r="I25" i="19"/>
  <c r="H25" i="19"/>
  <c r="J20" i="19"/>
  <c r="I20" i="19"/>
  <c r="G16" i="19"/>
  <c r="G17" i="19" s="1"/>
  <c r="G18" i="19" s="1"/>
  <c r="G19" i="19" s="1"/>
  <c r="G20" i="19" s="1"/>
  <c r="G21" i="19" s="1"/>
  <c r="G22" i="19" s="1"/>
  <c r="G23" i="19" s="1"/>
  <c r="Q15" i="19"/>
  <c r="J13" i="19"/>
  <c r="I13" i="19"/>
  <c r="Q1" i="19"/>
  <c r="P1" i="19"/>
  <c r="O1" i="19"/>
  <c r="N1" i="19"/>
  <c r="M1" i="19"/>
  <c r="L1" i="19"/>
  <c r="K1" i="19"/>
  <c r="J1" i="19"/>
  <c r="K52" i="18"/>
  <c r="K54" i="18" s="1"/>
  <c r="I52" i="18"/>
  <c r="K48" i="18"/>
  <c r="K50" i="18" s="1"/>
  <c r="L39" i="18" s="1"/>
  <c r="I48" i="18"/>
  <c r="K44" i="18"/>
  <c r="K46" i="18" s="1"/>
  <c r="I44" i="18"/>
  <c r="I46" i="18" s="1"/>
  <c r="L41" i="18"/>
  <c r="L55" i="18" s="1"/>
  <c r="J41" i="18"/>
  <c r="L38" i="18"/>
  <c r="K38" i="18"/>
  <c r="J38" i="18"/>
  <c r="I38" i="18"/>
  <c r="I33" i="18"/>
  <c r="H33" i="18"/>
  <c r="G15" i="18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K12" i="18"/>
  <c r="J12" i="18"/>
  <c r="L1" i="18"/>
  <c r="K1" i="18"/>
  <c r="I29" i="17"/>
  <c r="H29" i="17"/>
  <c r="K26" i="17"/>
  <c r="J26" i="17"/>
  <c r="J22" i="17"/>
  <c r="J27" i="17" s="1"/>
  <c r="I45" i="18" s="1"/>
  <c r="J21" i="17"/>
  <c r="K20" i="17"/>
  <c r="K19" i="17"/>
  <c r="K17" i="17"/>
  <c r="J17" i="17"/>
  <c r="G15" i="17"/>
  <c r="J13" i="17"/>
  <c r="J17" i="18" s="1"/>
  <c r="J12" i="17"/>
  <c r="K11" i="17"/>
  <c r="K10" i="17"/>
  <c r="K12" i="17" s="1"/>
  <c r="K13" i="17" s="1"/>
  <c r="K9" i="17"/>
  <c r="J9" i="17"/>
  <c r="G7" i="17"/>
  <c r="K1" i="17"/>
  <c r="I25" i="16"/>
  <c r="H25" i="16"/>
  <c r="J12" i="16"/>
  <c r="I12" i="16"/>
  <c r="J1" i="16"/>
  <c r="I28" i="15"/>
  <c r="P28" i="15" s="1"/>
  <c r="I27" i="15"/>
  <c r="P27" i="15" s="1"/>
  <c r="I26" i="15"/>
  <c r="P26" i="15" s="1"/>
  <c r="I25" i="15"/>
  <c r="P25" i="15" s="1"/>
  <c r="I24" i="15"/>
  <c r="P24" i="15" s="1"/>
  <c r="I23" i="15"/>
  <c r="P23" i="15" s="1"/>
  <c r="I22" i="15"/>
  <c r="P22" i="15" s="1"/>
  <c r="I21" i="15"/>
  <c r="P21" i="15" s="1"/>
  <c r="I20" i="15"/>
  <c r="P20" i="15" s="1"/>
  <c r="I19" i="15"/>
  <c r="P19" i="15" s="1"/>
  <c r="I18" i="15"/>
  <c r="P18" i="15" s="1"/>
  <c r="I17" i="15"/>
  <c r="P17" i="15" s="1"/>
  <c r="I12" i="15"/>
  <c r="I30" i="14"/>
  <c r="H30" i="14"/>
  <c r="BI28" i="14"/>
  <c r="BH28" i="14"/>
  <c r="BG28" i="14"/>
  <c r="BF28" i="14"/>
  <c r="BE28" i="14"/>
  <c r="BD28" i="14"/>
  <c r="BC28" i="14"/>
  <c r="BB28" i="14"/>
  <c r="BA28" i="14"/>
  <c r="AB28" i="14"/>
  <c r="AA28" i="14"/>
  <c r="Y28" i="14"/>
  <c r="X28" i="14"/>
  <c r="W28" i="14"/>
  <c r="V28" i="14"/>
  <c r="U28" i="14"/>
  <c r="T28" i="14"/>
  <c r="O28" i="14"/>
  <c r="AB27" i="14"/>
  <c r="AA27" i="14"/>
  <c r="AA24" i="14" s="1"/>
  <c r="Y27" i="14"/>
  <c r="X27" i="14"/>
  <c r="W27" i="14"/>
  <c r="W24" i="14" s="1"/>
  <c r="V27" i="14"/>
  <c r="U27" i="14"/>
  <c r="T27" i="14"/>
  <c r="O27" i="14"/>
  <c r="BG26" i="14"/>
  <c r="AB26" i="14"/>
  <c r="AB24" i="14" s="1"/>
  <c r="AA26" i="14"/>
  <c r="Z26" i="14"/>
  <c r="Y26" i="14"/>
  <c r="X26" i="14"/>
  <c r="X24" i="14" s="1"/>
  <c r="W26" i="14"/>
  <c r="V26" i="14"/>
  <c r="U26" i="14"/>
  <c r="T26" i="14"/>
  <c r="T24" i="14" s="1"/>
  <c r="S26" i="14"/>
  <c r="O26" i="14"/>
  <c r="BD25" i="14"/>
  <c r="AB25" i="14"/>
  <c r="AA25" i="14"/>
  <c r="Z25" i="14"/>
  <c r="Y25" i="14"/>
  <c r="Y24" i="14" s="1"/>
  <c r="X25" i="14"/>
  <c r="W25" i="14"/>
  <c r="V25" i="14"/>
  <c r="U25" i="14"/>
  <c r="U24" i="14" s="1"/>
  <c r="T25" i="14"/>
  <c r="S25" i="14"/>
  <c r="O25" i="14"/>
  <c r="V24" i="14"/>
  <c r="O24" i="14"/>
  <c r="BM22" i="14"/>
  <c r="BL22" i="14"/>
  <c r="AQ22" i="14"/>
  <c r="AP22" i="14"/>
  <c r="BL21" i="14"/>
  <c r="BJ21" i="14"/>
  <c r="BI21" i="14"/>
  <c r="BG21" i="14"/>
  <c r="BF21" i="14"/>
  <c r="BE21" i="14"/>
  <c r="BD21" i="14"/>
  <c r="BC21" i="14"/>
  <c r="BA21" i="14" s="1"/>
  <c r="BH21" i="14" s="1"/>
  <c r="BB21" i="14"/>
  <c r="AZ21" i="14"/>
  <c r="AY21" i="14"/>
  <c r="AX21" i="14"/>
  <c r="AW21" i="14"/>
  <c r="AS21" i="14"/>
  <c r="AR21" i="14"/>
  <c r="AQ21" i="14"/>
  <c r="AP21" i="14"/>
  <c r="S21" i="14"/>
  <c r="Z21" i="14" s="1"/>
  <c r="BJ20" i="14"/>
  <c r="BI20" i="14"/>
  <c r="BG20" i="14"/>
  <c r="BF20" i="14"/>
  <c r="BE20" i="14"/>
  <c r="BD20" i="14"/>
  <c r="BC20" i="14"/>
  <c r="BA20" i="14" s="1"/>
  <c r="BH20" i="14" s="1"/>
  <c r="BB20" i="14"/>
  <c r="AZ20" i="14"/>
  <c r="AY20" i="14"/>
  <c r="AX20" i="14"/>
  <c r="AW20" i="14"/>
  <c r="AS20" i="14"/>
  <c r="AR20" i="14"/>
  <c r="S20" i="14"/>
  <c r="BJ19" i="14"/>
  <c r="BI19" i="14"/>
  <c r="BG19" i="14"/>
  <c r="BF19" i="14"/>
  <c r="BE19" i="14"/>
  <c r="BD19" i="14"/>
  <c r="BC19" i="14"/>
  <c r="BA19" i="14" s="1"/>
  <c r="BH19" i="14" s="1"/>
  <c r="BB19" i="14"/>
  <c r="AZ19" i="14"/>
  <c r="AY19" i="14"/>
  <c r="AX19" i="14"/>
  <c r="AW19" i="14"/>
  <c r="AS19" i="14"/>
  <c r="AR19" i="14"/>
  <c r="S19" i="14"/>
  <c r="BJ18" i="14"/>
  <c r="BI18" i="14"/>
  <c r="BG18" i="14"/>
  <c r="BF18" i="14"/>
  <c r="BE18" i="14"/>
  <c r="BD18" i="14"/>
  <c r="BC18" i="14"/>
  <c r="BA18" i="14" s="1"/>
  <c r="BH18" i="14" s="1"/>
  <c r="BB18" i="14"/>
  <c r="AZ18" i="14"/>
  <c r="AY18" i="14"/>
  <c r="AX18" i="14"/>
  <c r="AW18" i="14"/>
  <c r="AS18" i="14"/>
  <c r="AR18" i="14"/>
  <c r="S18" i="14"/>
  <c r="BM17" i="14"/>
  <c r="BL17" i="14"/>
  <c r="AQ17" i="14"/>
  <c r="AP17" i="14"/>
  <c r="G10" i="14"/>
  <c r="AI2" i="14"/>
  <c r="AH2" i="14"/>
  <c r="BO1" i="14"/>
  <c r="BN1" i="14"/>
  <c r="BM1" i="14"/>
  <c r="BL1" i="14"/>
  <c r="BK1" i="14"/>
  <c r="BJ1" i="14"/>
  <c r="BI1" i="14"/>
  <c r="BH1" i="14"/>
  <c r="BG1" i="14"/>
  <c r="BF1" i="14"/>
  <c r="BE1" i="14"/>
  <c r="BD1" i="14"/>
  <c r="BC1" i="14"/>
  <c r="BB1" i="14"/>
  <c r="BA1" i="14"/>
  <c r="AZ1" i="14"/>
  <c r="AY1" i="14"/>
  <c r="AX1" i="14"/>
  <c r="AW1" i="14"/>
  <c r="I18" i="13"/>
  <c r="H18" i="13"/>
  <c r="J12" i="13"/>
  <c r="I12" i="13"/>
  <c r="J1" i="13"/>
  <c r="H41" i="12"/>
  <c r="N37" i="12"/>
  <c r="L37" i="12"/>
  <c r="N36" i="12"/>
  <c r="L36" i="12"/>
  <c r="N34" i="12"/>
  <c r="L33" i="12"/>
  <c r="N33" i="12" s="1"/>
  <c r="N32" i="12" s="1"/>
  <c r="L32" i="12"/>
  <c r="L31" i="12"/>
  <c r="N31" i="12" s="1"/>
  <c r="L30" i="12"/>
  <c r="N30" i="12" s="1"/>
  <c r="L29" i="12"/>
  <c r="N29" i="12" s="1"/>
  <c r="N28" i="12" s="1"/>
  <c r="N27" i="12"/>
  <c r="N25" i="12" s="1"/>
  <c r="L27" i="12"/>
  <c r="L24" i="12"/>
  <c r="N24" i="12" s="1"/>
  <c r="L23" i="12"/>
  <c r="N23" i="12" s="1"/>
  <c r="L22" i="12"/>
  <c r="N22" i="12" s="1"/>
  <c r="L21" i="12"/>
  <c r="N21" i="12" s="1"/>
  <c r="L20" i="12"/>
  <c r="N20" i="12" s="1"/>
  <c r="L19" i="12"/>
  <c r="N19" i="12" s="1"/>
  <c r="N16" i="12"/>
  <c r="L16" i="12"/>
  <c r="J12" i="12"/>
  <c r="H33" i="11"/>
  <c r="L30" i="11"/>
  <c r="N30" i="11" s="1"/>
  <c r="N29" i="11" s="1"/>
  <c r="L29" i="11"/>
  <c r="L28" i="11"/>
  <c r="N28" i="11" s="1"/>
  <c r="L27" i="11"/>
  <c r="N27" i="11" s="1"/>
  <c r="N25" i="11" s="1"/>
  <c r="N24" i="11"/>
  <c r="L24" i="11"/>
  <c r="N23" i="11"/>
  <c r="L23" i="11"/>
  <c r="N22" i="11"/>
  <c r="L22" i="11"/>
  <c r="N21" i="11"/>
  <c r="N19" i="11" s="1"/>
  <c r="L21" i="11"/>
  <c r="N20" i="11"/>
  <c r="L20" i="11"/>
  <c r="L18" i="11"/>
  <c r="N18" i="11" s="1"/>
  <c r="J12" i="11"/>
  <c r="I40" i="10"/>
  <c r="H40" i="10"/>
  <c r="N37" i="10"/>
  <c r="L37" i="10"/>
  <c r="N36" i="10"/>
  <c r="L36" i="10"/>
  <c r="N34" i="10"/>
  <c r="L33" i="10"/>
  <c r="N33" i="10" s="1"/>
  <c r="N32" i="10" s="1"/>
  <c r="L32" i="10"/>
  <c r="L31" i="10"/>
  <c r="N31" i="10" s="1"/>
  <c r="L30" i="10"/>
  <c r="N30" i="10" s="1"/>
  <c r="L29" i="10"/>
  <c r="N29" i="10" s="1"/>
  <c r="L28" i="10"/>
  <c r="N28" i="10" s="1"/>
  <c r="L27" i="10"/>
  <c r="N27" i="10" s="1"/>
  <c r="N25" i="10" s="1"/>
  <c r="L24" i="10"/>
  <c r="L23" i="10"/>
  <c r="L22" i="10"/>
  <c r="L21" i="10"/>
  <c r="N19" i="10"/>
  <c r="N16" i="10" s="1"/>
  <c r="N38" i="10" s="1"/>
  <c r="L19" i="10"/>
  <c r="N18" i="10"/>
  <c r="L18" i="10"/>
  <c r="J12" i="10"/>
  <c r="A23" i="2"/>
  <c r="W18" i="2"/>
  <c r="P18" i="2"/>
  <c r="BO13" i="2"/>
  <c r="BM13" i="2"/>
  <c r="BJ13" i="2"/>
  <c r="BI13" i="2"/>
  <c r="BG13" i="2"/>
  <c r="BF13" i="2"/>
  <c r="BE13" i="2"/>
  <c r="BD13" i="2"/>
  <c r="BC13" i="2"/>
  <c r="BB13" i="2"/>
  <c r="BA13" i="2" s="1"/>
  <c r="BH13" i="2" s="1"/>
  <c r="AZ13" i="2"/>
  <c r="AY13" i="2"/>
  <c r="BN13" i="2" s="1"/>
  <c r="AX13" i="2"/>
  <c r="AW13" i="2"/>
  <c r="AS13" i="2"/>
  <c r="AR13" i="2"/>
  <c r="AQ13" i="2"/>
  <c r="AP13" i="2"/>
  <c r="Z13" i="2"/>
  <c r="S13" i="2"/>
  <c r="E48" i="1"/>
  <c r="E47" i="1"/>
  <c r="E46" i="1"/>
  <c r="E45" i="1"/>
  <c r="E44" i="1"/>
  <c r="E40" i="1"/>
  <c r="E39" i="1"/>
  <c r="E38" i="1"/>
  <c r="E37" i="1"/>
  <c r="E31" i="1"/>
  <c r="E30" i="1"/>
  <c r="E29" i="1"/>
  <c r="N16" i="11" l="1"/>
  <c r="N31" i="11" s="1"/>
  <c r="AP20" i="14"/>
  <c r="Z20" i="14"/>
  <c r="AQ20" i="14"/>
  <c r="N17" i="12"/>
  <c r="BH27" i="14"/>
  <c r="BD27" i="14"/>
  <c r="BD24" i="14" s="1"/>
  <c r="AZ27" i="14"/>
  <c r="BI26" i="14"/>
  <c r="BE26" i="14"/>
  <c r="BA26" i="14"/>
  <c r="BF25" i="14"/>
  <c r="BB25" i="14"/>
  <c r="BN18" i="14"/>
  <c r="BG27" i="14"/>
  <c r="BC27" i="14"/>
  <c r="BH26" i="14"/>
  <c r="BD26" i="14"/>
  <c r="AZ26" i="14"/>
  <c r="BI25" i="14"/>
  <c r="BE25" i="14"/>
  <c r="BA25" i="14"/>
  <c r="BM18" i="14"/>
  <c r="BF27" i="14"/>
  <c r="BB27" i="14"/>
  <c r="BC26" i="14"/>
  <c r="AZ28" i="14"/>
  <c r="BI27" i="14"/>
  <c r="BE27" i="14"/>
  <c r="BA27" i="14"/>
  <c r="BF26" i="14"/>
  <c r="BB26" i="14"/>
  <c r="BG25" i="14"/>
  <c r="BC25" i="14"/>
  <c r="BO18" i="14"/>
  <c r="BN19" i="14"/>
  <c r="BM19" i="14"/>
  <c r="BO19" i="14"/>
  <c r="BN20" i="14"/>
  <c r="BM20" i="14"/>
  <c r="BO20" i="14"/>
  <c r="BH25" i="14"/>
  <c r="BH24" i="14" s="1"/>
  <c r="G34" i="21"/>
  <c r="N38" i="12"/>
  <c r="AP18" i="14"/>
  <c r="S28" i="14"/>
  <c r="Z18" i="14"/>
  <c r="AQ18" i="14"/>
  <c r="S27" i="14"/>
  <c r="S24" i="14" s="1"/>
  <c r="AP19" i="14"/>
  <c r="Z19" i="14"/>
  <c r="AQ19" i="14"/>
  <c r="BL18" i="14"/>
  <c r="BL19" i="14"/>
  <c r="BL20" i="14"/>
  <c r="BN21" i="14"/>
  <c r="BM21" i="14"/>
  <c r="BO21" i="14"/>
  <c r="AZ25" i="14"/>
  <c r="AZ24" i="14" s="1"/>
  <c r="G19" i="21"/>
  <c r="G33" i="21"/>
  <c r="BL13" i="2"/>
  <c r="L40" i="18"/>
  <c r="I15" i="21"/>
  <c r="G15" i="21" s="1"/>
  <c r="N15" i="21"/>
  <c r="L15" i="21" s="1"/>
  <c r="I16" i="21"/>
  <c r="G16" i="21" s="1"/>
  <c r="N19" i="21"/>
  <c r="L19" i="21" s="1"/>
  <c r="N20" i="21"/>
  <c r="N30" i="21"/>
  <c r="L30" i="21" s="1"/>
  <c r="M23" i="20" s="1"/>
  <c r="N32" i="21"/>
  <c r="L32" i="21" s="1"/>
  <c r="N34" i="21"/>
  <c r="L34" i="21" s="1"/>
  <c r="I16" i="15"/>
  <c r="K21" i="17"/>
  <c r="K22" i="17" s="1"/>
  <c r="J55" i="18"/>
  <c r="J29" i="18" s="1"/>
  <c r="I18" i="19" s="1"/>
  <c r="N16" i="21"/>
  <c r="L16" i="21" s="1"/>
  <c r="I19" i="21"/>
  <c r="I21" i="21"/>
  <c r="I30" i="21"/>
  <c r="G30" i="21" s="1"/>
  <c r="I32" i="21"/>
  <c r="G32" i="21" s="1"/>
  <c r="I34" i="21"/>
  <c r="I17" i="21"/>
  <c r="G17" i="21" s="1"/>
  <c r="N17" i="21"/>
  <c r="L17" i="21" s="1"/>
  <c r="I18" i="21"/>
  <c r="G18" i="21" s="1"/>
  <c r="I20" i="21"/>
  <c r="I22" i="21"/>
  <c r="I31" i="21"/>
  <c r="G31" i="21" s="1"/>
  <c r="I33" i="21"/>
  <c r="I23" i="20" l="1"/>
  <c r="K17" i="18"/>
  <c r="K29" i="18" s="1"/>
  <c r="J18" i="19" s="1"/>
  <c r="K27" i="17"/>
  <c r="K45" i="18" s="1"/>
  <c r="N16" i="15"/>
  <c r="I17" i="16" s="1"/>
  <c r="J17" i="16" s="1"/>
  <c r="M16" i="15"/>
  <c r="I16" i="16" s="1"/>
  <c r="P16" i="15"/>
  <c r="I19" i="16" s="1"/>
  <c r="J19" i="16" s="1"/>
  <c r="O16" i="15"/>
  <c r="I18" i="16" s="1"/>
  <c r="J18" i="16" s="1"/>
  <c r="BC24" i="14"/>
  <c r="BA24" i="14"/>
  <c r="I22" i="20"/>
  <c r="BG24" i="14"/>
  <c r="BE24" i="14"/>
  <c r="BB24" i="14"/>
  <c r="Z28" i="14"/>
  <c r="Z27" i="14"/>
  <c r="Z24" i="14" s="1"/>
  <c r="BI24" i="14"/>
  <c r="BF24" i="14"/>
  <c r="I15" i="16" l="1"/>
  <c r="J16" i="16"/>
  <c r="J15" i="16" s="1"/>
  <c r="M19" i="20" l="1"/>
  <c r="J23" i="16"/>
  <c r="J21" i="16"/>
  <c r="J22" i="16"/>
  <c r="J20" i="16"/>
  <c r="J14" i="13"/>
  <c r="I22" i="16"/>
  <c r="I20" i="16"/>
  <c r="I14" i="13"/>
  <c r="I19" i="20"/>
  <c r="I23" i="16"/>
  <c r="I21" i="16"/>
  <c r="K21" i="21" l="1"/>
  <c r="L18" i="20"/>
  <c r="K20" i="21"/>
  <c r="J15" i="13"/>
  <c r="K15" i="18" s="1"/>
  <c r="J16" i="13"/>
  <c r="K16" i="18" s="1"/>
  <c r="I16" i="13"/>
  <c r="J16" i="18" s="1"/>
  <c r="I15" i="13"/>
  <c r="J15" i="18" s="1"/>
  <c r="P20" i="21"/>
  <c r="P18" i="20"/>
  <c r="P21" i="21"/>
  <c r="I49" i="18" l="1"/>
  <c r="I50" i="18" s="1"/>
  <c r="J39" i="18" s="1"/>
  <c r="I53" i="18"/>
  <c r="I54" i="18" s="1"/>
  <c r="J40" i="18" s="1"/>
  <c r="J26" i="18" s="1"/>
  <c r="I15" i="19" s="1"/>
  <c r="J21" i="21"/>
  <c r="G21" i="21" s="1"/>
  <c r="J22" i="21"/>
  <c r="G22" i="21" s="1"/>
  <c r="J20" i="21"/>
  <c r="G20" i="21" s="1"/>
  <c r="K26" i="18"/>
  <c r="J15" i="19" s="1"/>
  <c r="J21" i="19" s="1"/>
  <c r="J23" i="19" s="1"/>
  <c r="K49" i="18"/>
  <c r="O21" i="21"/>
  <c r="L21" i="21" s="1"/>
  <c r="O20" i="21"/>
  <c r="L20" i="21" s="1"/>
  <c r="O22" i="21"/>
  <c r="L22" i="21" s="1"/>
  <c r="K53" i="18"/>
  <c r="K27" i="18"/>
  <c r="J16" i="19" s="1"/>
  <c r="M22" i="20" l="1"/>
  <c r="J27" i="18"/>
  <c r="I16" i="19" s="1"/>
  <c r="I21" i="19" s="1"/>
  <c r="I23" i="19" s="1"/>
</calcChain>
</file>

<file path=xl/comments1.xml><?xml version="1.0" encoding="utf-8"?>
<comments xmlns="http://schemas.openxmlformats.org/spreadsheetml/2006/main">
  <authors>
    <author>Author</author>
  </authors>
  <commentList>
    <comment ref="M13" authorId="0" shapeId="0">
      <text>
        <r>
          <rPr>
            <sz val="9"/>
            <color indexed="81"/>
            <rFont val="Tahoma"/>
            <family val="2"/>
          </rPr>
          <t>указывается КОЛИЧЕСТВО нарушений</t>
        </r>
      </text>
    </comment>
  </commentList>
</comments>
</file>

<file path=xl/sharedStrings.xml><?xml version="1.0" encoding="utf-8"?>
<sst xmlns="http://schemas.openxmlformats.org/spreadsheetml/2006/main" count="10570" uniqueCount="2844">
  <si>
    <t>Код организационной причины аварии</t>
  </si>
  <si>
    <t>Логика</t>
  </si>
  <si>
    <t>Кварталы</t>
  </si>
  <si>
    <t>Года</t>
  </si>
  <si>
    <t>Месяц-текст</t>
  </si>
  <si>
    <t>Месяц-число</t>
  </si>
  <si>
    <t>День-число</t>
  </si>
  <si>
    <t>LINK_DOC_MASK</t>
  </si>
  <si>
    <t>XML_ORG_LIST_TAG_NAMES</t>
  </si>
  <si>
    <t>doc_list</t>
  </si>
  <si>
    <t>TestMode</t>
  </si>
  <si>
    <t>SphereList</t>
  </si>
  <si>
    <t>SphereList_ru</t>
  </si>
  <si>
    <t>TYPE_OBGECT</t>
  </si>
  <si>
    <t>TYPE_TERMINATION</t>
  </si>
  <si>
    <t>VID_END_EE</t>
  </si>
  <si>
    <t>VID_OBJECT</t>
  </si>
  <si>
    <t>bln_binary</t>
  </si>
  <si>
    <t>Алтайский край</t>
  </si>
  <si>
    <t>3.4.1</t>
  </si>
  <si>
    <t>да</t>
  </si>
  <si>
    <t>I квартал</t>
  </si>
  <si>
    <t>январь</t>
  </si>
  <si>
    <t>01</t>
  </si>
  <si>
    <t>^https:\/\/regportal-tariff\.ru\/disclo\/get_file\?p_guid=[0-9a-f]{8}-[0-9a-f]{4}-[0-9a-f]{4}-[0-9a-f]{4}-[0-9a-f]{12}$</t>
  </si>
  <si>
    <t>NSRF</t>
  </si>
  <si>
    <t>отсутствует</t>
  </si>
  <si>
    <t>VO</t>
  </si>
  <si>
    <t>Водоотведение</t>
  </si>
  <si>
    <t>КЛ</t>
  </si>
  <si>
    <t>П</t>
  </si>
  <si>
    <t>0</t>
  </si>
  <si>
    <t>Амурская область</t>
  </si>
  <si>
    <t>3.4.2</t>
  </si>
  <si>
    <t>нет</t>
  </si>
  <si>
    <t>I полугодие</t>
  </si>
  <si>
    <t>февраль</t>
  </si>
  <si>
    <t>02</t>
  </si>
  <si>
    <t>MR_NAME</t>
  </si>
  <si>
    <t>ссылка на документ</t>
  </si>
  <si>
    <t>GAS</t>
  </si>
  <si>
    <t>Газоснабжение</t>
  </si>
  <si>
    <t>ВЛ</t>
  </si>
  <si>
    <t>А</t>
  </si>
  <si>
    <t>1</t>
  </si>
  <si>
    <t>Архангельская область</t>
  </si>
  <si>
    <t>3.4.3</t>
  </si>
  <si>
    <t>9 месяцев</t>
  </si>
  <si>
    <t>март</t>
  </si>
  <si>
    <t>03</t>
  </si>
  <si>
    <t>OKTMO_MR_NAME</t>
  </si>
  <si>
    <t>HOT_VS</t>
  </si>
  <si>
    <t>Горячее водоснабжение</t>
  </si>
  <si>
    <t>ПС</t>
  </si>
  <si>
    <t>В</t>
  </si>
  <si>
    <t>КВЛ</t>
  </si>
  <si>
    <t>Астраханская область</t>
  </si>
  <si>
    <t>3.4.4</t>
  </si>
  <si>
    <t>год</t>
  </si>
  <si>
    <t>апрель</t>
  </si>
  <si>
    <t>04</t>
  </si>
  <si>
    <t>MO_NAME</t>
  </si>
  <si>
    <t>ТП</t>
  </si>
  <si>
    <t>Белгородская область</t>
  </si>
  <si>
    <t>3.4.5</t>
  </si>
  <si>
    <t>Выбранный регион</t>
  </si>
  <si>
    <t>май</t>
  </si>
  <si>
    <t>05</t>
  </si>
  <si>
    <t>OKTMO_NAME</t>
  </si>
  <si>
    <t>РП</t>
  </si>
  <si>
    <t>Брянская область</t>
  </si>
  <si>
    <t>3.4.6</t>
  </si>
  <si>
    <t>июнь</t>
  </si>
  <si>
    <t>06</t>
  </si>
  <si>
    <t>ORG_NAME</t>
  </si>
  <si>
    <t>VS</t>
  </si>
  <si>
    <t>Холодное водоснабжение</t>
  </si>
  <si>
    <t>Владимирская область</t>
  </si>
  <si>
    <t>3.4.7.1</t>
  </si>
  <si>
    <t>июль</t>
  </si>
  <si>
    <t>07</t>
  </si>
  <si>
    <t>INN_NAME</t>
  </si>
  <si>
    <t>EE</t>
  </si>
  <si>
    <t>Электроэнергетика</t>
  </si>
  <si>
    <t>Волгоградская область</t>
  </si>
  <si>
    <t>3.4.7.2</t>
  </si>
  <si>
    <t>II квартал</t>
  </si>
  <si>
    <t>август</t>
  </si>
  <si>
    <t>08</t>
  </si>
  <si>
    <t>KPP_NAME</t>
  </si>
  <si>
    <t>VS_VO</t>
  </si>
  <si>
    <t>Водоснабжение и водоотведение</t>
  </si>
  <si>
    <t>Вологодская область</t>
  </si>
  <si>
    <t>3.4.7.3</t>
  </si>
  <si>
    <t>III квартал</t>
  </si>
  <si>
    <t>сентябрь</t>
  </si>
  <si>
    <t>09</t>
  </si>
  <si>
    <t>VDET_NAME</t>
  </si>
  <si>
    <t>SOCIAL</t>
  </si>
  <si>
    <t>Социальные услуги</t>
  </si>
  <si>
    <t>Воронежская область</t>
  </si>
  <si>
    <t>3.4.7.4</t>
  </si>
  <si>
    <t>IV квартал</t>
  </si>
  <si>
    <t>октябрь</t>
  </si>
  <si>
    <t>XML_MR_MO_OKTMO_LIST_TAG_NAMES</t>
  </si>
  <si>
    <t>г. Москва</t>
  </si>
  <si>
    <t>3.4.8.1</t>
  </si>
  <si>
    <t>ноябрь</t>
  </si>
  <si>
    <t>г.Санкт-Петербург</t>
  </si>
  <si>
    <t>3.4.8.2</t>
  </si>
  <si>
    <t>декабрь</t>
  </si>
  <si>
    <t>г.Севастополь</t>
  </si>
  <si>
    <t>3.4.8.3</t>
  </si>
  <si>
    <t>FACT_YEAR</t>
  </si>
  <si>
    <t>Еврейская автономная область</t>
  </si>
  <si>
    <t>3.4.8.4</t>
  </si>
  <si>
    <t>Забайкальский край</t>
  </si>
  <si>
    <t>3.4.8.5</t>
  </si>
  <si>
    <t>Ивановская область</t>
  </si>
  <si>
    <t>3.4.9.1</t>
  </si>
  <si>
    <t>TemplateState</t>
  </si>
  <si>
    <t>Иркутская область</t>
  </si>
  <si>
    <t>3.4.9.2</t>
  </si>
  <si>
    <t>FORMED</t>
  </si>
  <si>
    <t>Кабардино-Балкарская республика</t>
  </si>
  <si>
    <t>3.4.9.3</t>
  </si>
  <si>
    <t>XML_DICTIONARIES_LIST_TAG_NAMES</t>
  </si>
  <si>
    <t>Калининградская область</t>
  </si>
  <si>
    <t>3.4.10</t>
  </si>
  <si>
    <t>SECTION_NAME</t>
  </si>
  <si>
    <t>Калужская область</t>
  </si>
  <si>
    <t>3.4.11</t>
  </si>
  <si>
    <t>SUBSECTION_NAME</t>
  </si>
  <si>
    <t>Камчатский край</t>
  </si>
  <si>
    <t>3.4.12.1</t>
  </si>
  <si>
    <t>NAME</t>
  </si>
  <si>
    <t>Карачаево-Черкесская республика</t>
  </si>
  <si>
    <t>3.4.12.2</t>
  </si>
  <si>
    <t>CODE</t>
  </si>
  <si>
    <t>Кемеровская область</t>
  </si>
  <si>
    <t>3.4.12.3</t>
  </si>
  <si>
    <t>Кировская область</t>
  </si>
  <si>
    <t>3.4.12.4</t>
  </si>
  <si>
    <t>Костромская область</t>
  </si>
  <si>
    <t>3.4.12.5</t>
  </si>
  <si>
    <t>Краснодарский край</t>
  </si>
  <si>
    <t>3.4.13.1</t>
  </si>
  <si>
    <t>Красноярский край</t>
  </si>
  <si>
    <t>3.4.13.2</t>
  </si>
  <si>
    <t>OVER_PERIOD_3</t>
  </si>
  <si>
    <t>Курганская область</t>
  </si>
  <si>
    <t>3.4.13.3</t>
  </si>
  <si>
    <t>SAX_PARSER_FEATURE</t>
  </si>
  <si>
    <t>Курская область</t>
  </si>
  <si>
    <t>3.4.13.4</t>
  </si>
  <si>
    <t>NO</t>
  </si>
  <si>
    <t>Ленинградская область</t>
  </si>
  <si>
    <t>3.4.14</t>
  </si>
  <si>
    <t>Липецкая область</t>
  </si>
  <si>
    <t>Магаданская область</t>
  </si>
  <si>
    <t>POSSIBLE_PERIOD_LENGTH</t>
  </si>
  <si>
    <t>Московская область</t>
  </si>
  <si>
    <t>3</t>
  </si>
  <si>
    <t>Мурманская область</t>
  </si>
  <si>
    <t>4</t>
  </si>
  <si>
    <t>Ненецкий автономный округ</t>
  </si>
  <si>
    <t>OVER_PERIOD_4</t>
  </si>
  <si>
    <t>5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</si>
  <si>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</si>
  <si>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</si>
  <si>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</si>
  <si>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</si>
  <si>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</si>
  <si>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</si>
  <si>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</si>
  <si>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OVER_PERIOD_5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</si>
  <si>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</si>
  <si>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</si>
  <si>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</si>
  <si>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</si>
  <si>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</si>
  <si>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</si>
  <si>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</si>
  <si>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</si>
  <si>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</si>
  <si>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</si>
  <si>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</si>
  <si>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</si>
  <si>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</si>
  <si>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</si>
  <si>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</si>
  <si>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</si>
  <si>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</si>
  <si>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</si>
  <si>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</si>
  <si>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</si>
  <si>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</si>
  <si>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</si>
  <si>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</si>
  <si>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</si>
  <si>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</si>
  <si>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</si>
  <si>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</si>
  <si>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</si>
  <si>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</si>
  <si>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</si>
  <si>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</si>
  <si>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</si>
  <si>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</si>
  <si>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</si>
  <si>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</si>
  <si>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</si>
  <si>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</si>
  <si>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</si>
  <si>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</si>
  <si>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</si>
  <si>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</si>
  <si>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</si>
  <si>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</si>
  <si>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add_coms</t>
  </si>
  <si>
    <t>×</t>
  </si>
  <si>
    <t>add_02</t>
  </si>
  <si>
    <t>1.1</t>
  </si>
  <si>
    <t>add_04</t>
  </si>
  <si>
    <t>add_DOC</t>
  </si>
  <si>
    <t>МР</t>
  </si>
  <si>
    <t>МО</t>
  </si>
  <si>
    <t>МО_ОКТМО</t>
  </si>
  <si>
    <t>ИМЯ ДИАПАЗОНА</t>
  </si>
  <si>
    <t>город Москва</t>
  </si>
  <si>
    <t>45000000</t>
  </si>
  <si>
    <t>MO_LIST_2</t>
  </si>
  <si>
    <t>городской округ Троицк</t>
  </si>
  <si>
    <t>45931000</t>
  </si>
  <si>
    <t>городской округ Щербинка</t>
  </si>
  <si>
    <t>45932000</t>
  </si>
  <si>
    <t>муниципальное образование Савелки</t>
  </si>
  <si>
    <t>45377000</t>
  </si>
  <si>
    <t>муниципальный округ Академический</t>
  </si>
  <si>
    <t>45397000</t>
  </si>
  <si>
    <t>муниципальный округ Алексеевский</t>
  </si>
  <si>
    <t>45349000</t>
  </si>
  <si>
    <t>муниципальный округ Алтуфьевский</t>
  </si>
  <si>
    <t>45350000</t>
  </si>
  <si>
    <t>муниципальный округ Арбат</t>
  </si>
  <si>
    <t>45374000</t>
  </si>
  <si>
    <t>муниципальный округ Аэропорт</t>
  </si>
  <si>
    <t>45333000</t>
  </si>
  <si>
    <t>муниципальный округ Бабушкинский</t>
  </si>
  <si>
    <t>45351000</t>
  </si>
  <si>
    <t>муниципальный округ Басманный</t>
  </si>
  <si>
    <t>45375000</t>
  </si>
  <si>
    <t>муниципальный округ Беговой</t>
  </si>
  <si>
    <t>45334000</t>
  </si>
  <si>
    <t>муниципальный округ Бескудниковский</t>
  </si>
  <si>
    <t>45335000</t>
  </si>
  <si>
    <t>муниципальный округ Бибирево</t>
  </si>
  <si>
    <t>45352000</t>
  </si>
  <si>
    <t>муниципальный округ Бирюлево Восточное</t>
  </si>
  <si>
    <t>45911000</t>
  </si>
  <si>
    <t>муниципальный округ Бирюлево Западное</t>
  </si>
  <si>
    <t>45912000</t>
  </si>
  <si>
    <t>муниципальный округ Богородское</t>
  </si>
  <si>
    <t>45301000</t>
  </si>
  <si>
    <t>муниципальный округ Братеево</t>
  </si>
  <si>
    <t>45913000</t>
  </si>
  <si>
    <t>муниципальный округ Бутырский</t>
  </si>
  <si>
    <t>45353000</t>
  </si>
  <si>
    <t>муниципальный округ Вешняки</t>
  </si>
  <si>
    <t>45302000</t>
  </si>
  <si>
    <t>муниципальный округ Внуково</t>
  </si>
  <si>
    <t>45317000</t>
  </si>
  <si>
    <t>муниципальный округ Войковский</t>
  </si>
  <si>
    <t>45336000</t>
  </si>
  <si>
    <t>муниципальный округ Восточное Дегунино</t>
  </si>
  <si>
    <t>45337000</t>
  </si>
  <si>
    <t>муниципальный округ Восточное Измайлово</t>
  </si>
  <si>
    <t>45303000</t>
  </si>
  <si>
    <t>муниципальный округ Восточный</t>
  </si>
  <si>
    <t>45304000</t>
  </si>
  <si>
    <t>муниципальный округ Выхино-Жулебино</t>
  </si>
  <si>
    <t>45385000</t>
  </si>
  <si>
    <t>муниципальный округ Гагаринский</t>
  </si>
  <si>
    <t>45398000</t>
  </si>
  <si>
    <t>муниципальный округ Головинский</t>
  </si>
  <si>
    <t>45338000</t>
  </si>
  <si>
    <t>муниципальный округ Гольяново</t>
  </si>
  <si>
    <t>45305000</t>
  </si>
  <si>
    <t>муниципальный округ Даниловский</t>
  </si>
  <si>
    <t>45914000</t>
  </si>
  <si>
    <t>муниципальный округ Дмитровский</t>
  </si>
  <si>
    <t>45339000</t>
  </si>
  <si>
    <t>муниципальный округ Донской</t>
  </si>
  <si>
    <t>45915000</t>
  </si>
  <si>
    <t>муниципальный округ Дорогомилово</t>
  </si>
  <si>
    <t>45318000</t>
  </si>
  <si>
    <t>муниципальный округ Замоскворечье</t>
  </si>
  <si>
    <t>45376000</t>
  </si>
  <si>
    <t>муниципальный округ Западное Дегунино</t>
  </si>
  <si>
    <t>45340000</t>
  </si>
  <si>
    <t>муниципальный округ Зюзино</t>
  </si>
  <si>
    <t>45901000</t>
  </si>
  <si>
    <t>муниципальный округ Зябликово</t>
  </si>
  <si>
    <t>45916000</t>
  </si>
  <si>
    <t>муниципальный округ Ивановское</t>
  </si>
  <si>
    <t>45306000</t>
  </si>
  <si>
    <t>муниципальный округ Измайлово</t>
  </si>
  <si>
    <t>45307000</t>
  </si>
  <si>
    <t>муниципальный округ Капотня</t>
  </si>
  <si>
    <t>45386000</t>
  </si>
  <si>
    <t>муниципальный округ Коньково</t>
  </si>
  <si>
    <t>45902000</t>
  </si>
  <si>
    <t>муниципальный округ Коптево</t>
  </si>
  <si>
    <t>45341000</t>
  </si>
  <si>
    <t>муниципальный округ Косино-Ухтомский</t>
  </si>
  <si>
    <t>45308000</t>
  </si>
  <si>
    <t>муниципальный округ Котловка</t>
  </si>
  <si>
    <t>45903000</t>
  </si>
  <si>
    <t>муниципальный округ Красносельский</t>
  </si>
  <si>
    <t>45378000</t>
  </si>
  <si>
    <t>муниципальный округ Крылатское</t>
  </si>
  <si>
    <t>45319000</t>
  </si>
  <si>
    <t>муниципальный округ Крюково</t>
  </si>
  <si>
    <t>45330000</t>
  </si>
  <si>
    <t>муниципальный округ Кузьминки</t>
  </si>
  <si>
    <t>45387000</t>
  </si>
  <si>
    <t>муниципальный округ Кунцево</t>
  </si>
  <si>
    <t>45320000</t>
  </si>
  <si>
    <t>муниципальный округ Куркино</t>
  </si>
  <si>
    <t>45366000</t>
  </si>
  <si>
    <t>муниципальный округ Левобережный</t>
  </si>
  <si>
    <t>45342000</t>
  </si>
  <si>
    <t>муниципальный округ Лефортово</t>
  </si>
  <si>
    <t>45388000</t>
  </si>
  <si>
    <t>муниципальный округ Лианозово</t>
  </si>
  <si>
    <t>45354000</t>
  </si>
  <si>
    <t>муниципальный округ Ломоносовский</t>
  </si>
  <si>
    <t>45904000</t>
  </si>
  <si>
    <t>муниципальный округ Лосиноостровский</t>
  </si>
  <si>
    <t>45355000</t>
  </si>
  <si>
    <t>муниципальный округ Люблино</t>
  </si>
  <si>
    <t>45389000</t>
  </si>
  <si>
    <t>муниципальный округ Марфино</t>
  </si>
  <si>
    <t>45356000</t>
  </si>
  <si>
    <t>муниципальный округ Марьина роща</t>
  </si>
  <si>
    <t>45357000</t>
  </si>
  <si>
    <t>муниципальный округ Марьино</t>
  </si>
  <si>
    <t>45390000</t>
  </si>
  <si>
    <t>муниципальный округ Матушкино</t>
  </si>
  <si>
    <t>45331000</t>
  </si>
  <si>
    <t>муниципальный округ Метрогородок</t>
  </si>
  <si>
    <t>45311000</t>
  </si>
  <si>
    <t>муниципальный округ Мещанский</t>
  </si>
  <si>
    <t>45379000</t>
  </si>
  <si>
    <t>муниципальный округ Митино</t>
  </si>
  <si>
    <t>45367000</t>
  </si>
  <si>
    <t>муниципальный округ Можайский</t>
  </si>
  <si>
    <t>45321000</t>
  </si>
  <si>
    <t>муниципальный округ Молжаниновский</t>
  </si>
  <si>
    <t>45343000</t>
  </si>
  <si>
    <t>муниципальный округ Москворечье-Сабурово</t>
  </si>
  <si>
    <t>45917000</t>
  </si>
  <si>
    <t>муниципальный округ Нагатино-Садовники</t>
  </si>
  <si>
    <t>45918000</t>
  </si>
  <si>
    <t>муниципальный округ Нагатинский затон</t>
  </si>
  <si>
    <t>45919000</t>
  </si>
  <si>
    <t>муниципальный округ Нагорный</t>
  </si>
  <si>
    <t>45920000</t>
  </si>
  <si>
    <t>муниципальный округ Некрасовка</t>
  </si>
  <si>
    <t>45391000</t>
  </si>
  <si>
    <t>муниципальный округ Нижегородский</t>
  </si>
  <si>
    <t>45392000</t>
  </si>
  <si>
    <t>муниципальный округ Ново-Переделкино</t>
  </si>
  <si>
    <t>45322000</t>
  </si>
  <si>
    <t>муниципальный округ Новогиреево</t>
  </si>
  <si>
    <t>45309000</t>
  </si>
  <si>
    <t>муниципальный округ Новокосино</t>
  </si>
  <si>
    <t>45310000</t>
  </si>
  <si>
    <t>муниципальный округ Обручевский</t>
  </si>
  <si>
    <t>45905000</t>
  </si>
  <si>
    <t>муниципальный округ Орехово-Борисово Северное</t>
  </si>
  <si>
    <t>45921000</t>
  </si>
  <si>
    <t>муниципальный округ Орехово-Борисово Южное</t>
  </si>
  <si>
    <t>45922000</t>
  </si>
  <si>
    <t>муниципальный округ Останкинский</t>
  </si>
  <si>
    <t>45358000</t>
  </si>
  <si>
    <t>муниципальный округ Отрадное</t>
  </si>
  <si>
    <t>45359000</t>
  </si>
  <si>
    <t>муниципальный округ Очаково-Матвеевское</t>
  </si>
  <si>
    <t>45323000</t>
  </si>
  <si>
    <t>муниципальный округ Перово</t>
  </si>
  <si>
    <t>45312000</t>
  </si>
  <si>
    <t>муниципальный округ Печатники</t>
  </si>
  <si>
    <t>45393000</t>
  </si>
  <si>
    <t>муниципальный округ Покровское-Стрешнево</t>
  </si>
  <si>
    <t>45368000</t>
  </si>
  <si>
    <t>муниципальный округ Преображенское</t>
  </si>
  <si>
    <t>45316000</t>
  </si>
  <si>
    <t>муниципальный округ Пресненский</t>
  </si>
  <si>
    <t>45380000</t>
  </si>
  <si>
    <t>муниципальный округ Проспект Вернадского</t>
  </si>
  <si>
    <t>45324000</t>
  </si>
  <si>
    <t>муниципальный округ Раменки</t>
  </si>
  <si>
    <t>45325000</t>
  </si>
  <si>
    <t>муниципальный округ Ростокино</t>
  </si>
  <si>
    <t>45360000</t>
  </si>
  <si>
    <t>муниципальный округ Рязанский</t>
  </si>
  <si>
    <t>45394000</t>
  </si>
  <si>
    <t>муниципальный округ Савеловский</t>
  </si>
  <si>
    <t>45344000</t>
  </si>
  <si>
    <t>муниципальный округ Свиблово</t>
  </si>
  <si>
    <t>45361000</t>
  </si>
  <si>
    <t>муниципальный округ Северное Бутово</t>
  </si>
  <si>
    <t>45906000</t>
  </si>
  <si>
    <t>муниципальный округ Северное Измайлово</t>
  </si>
  <si>
    <t>45313000</t>
  </si>
  <si>
    <t>муниципальный округ Северное Медведково</t>
  </si>
  <si>
    <t>45362000</t>
  </si>
  <si>
    <t>муниципальный округ Северное Тушино</t>
  </si>
  <si>
    <t>45369000</t>
  </si>
  <si>
    <t>муниципальный округ Северный</t>
  </si>
  <si>
    <t>45363000</t>
  </si>
  <si>
    <t>муниципальный округ Силино</t>
  </si>
  <si>
    <t>45332000</t>
  </si>
  <si>
    <t>муниципальный округ Сокол</t>
  </si>
  <si>
    <t>45345000</t>
  </si>
  <si>
    <t>муниципальный округ Соколиная гора</t>
  </si>
  <si>
    <t>45314000</t>
  </si>
  <si>
    <t>муниципальный округ Сокольники</t>
  </si>
  <si>
    <t>45315000</t>
  </si>
  <si>
    <t>муниципальный округ Солнцево</t>
  </si>
  <si>
    <t>45326000</t>
  </si>
  <si>
    <t>муниципальный округ Старое Крюково</t>
  </si>
  <si>
    <t>45927000</t>
  </si>
  <si>
    <t>муниципальный округ Строгино</t>
  </si>
  <si>
    <t>45370000</t>
  </si>
  <si>
    <t>муниципальный округ Таганский</t>
  </si>
  <si>
    <t>45381000</t>
  </si>
  <si>
    <t>муниципальный округ Тверской</t>
  </si>
  <si>
    <t>45382000</t>
  </si>
  <si>
    <t>муниципальный округ Текстильщики</t>
  </si>
  <si>
    <t>45395000</t>
  </si>
  <si>
    <t>муниципальный округ Теплый Стан</t>
  </si>
  <si>
    <t>45907000</t>
  </si>
  <si>
    <t>муниципальный округ Тимирязевский</t>
  </si>
  <si>
    <t>45346000</t>
  </si>
  <si>
    <t>муниципальный округ Тропарево-Никулино</t>
  </si>
  <si>
    <t>45327000</t>
  </si>
  <si>
    <t>муниципальный округ Филевский парк</t>
  </si>
  <si>
    <t>45328000</t>
  </si>
  <si>
    <t>муниципальный округ Фили-Давыдково</t>
  </si>
  <si>
    <t>45329000</t>
  </si>
  <si>
    <t>муниципальный округ Хамовники</t>
  </si>
  <si>
    <t>45383000</t>
  </si>
  <si>
    <t>муниципальный округ Ховрино</t>
  </si>
  <si>
    <t>45347000</t>
  </si>
  <si>
    <t>муниципальный округ Хорошево-Мневники</t>
  </si>
  <si>
    <t>45371000</t>
  </si>
  <si>
    <t>муниципальный округ Хорошевский</t>
  </si>
  <si>
    <t>45348000</t>
  </si>
  <si>
    <t>муниципальный округ Царицыно</t>
  </si>
  <si>
    <t>45923000</t>
  </si>
  <si>
    <t>муниципальный округ Черемушки</t>
  </si>
  <si>
    <t>45908000</t>
  </si>
  <si>
    <t>муниципальный округ Чертаново Северное</t>
  </si>
  <si>
    <t>45924000</t>
  </si>
  <si>
    <t>муниципальный округ Чертаново Центральное</t>
  </si>
  <si>
    <t>45925000</t>
  </si>
  <si>
    <t>муниципальный округ Чертаново Южное</t>
  </si>
  <si>
    <t>45926000</t>
  </si>
  <si>
    <t>муниципальный округ Щукино</t>
  </si>
  <si>
    <t>45372000</t>
  </si>
  <si>
    <t>муниципальный округ Южное Бутово</t>
  </si>
  <si>
    <t>45909000</t>
  </si>
  <si>
    <t>муниципальный округ Южное Медведково</t>
  </si>
  <si>
    <t>45364000</t>
  </si>
  <si>
    <t>муниципальный округ Южное Тушино</t>
  </si>
  <si>
    <t>45373000</t>
  </si>
  <si>
    <t>муниципальный округ Южнопортовый</t>
  </si>
  <si>
    <t>45396000</t>
  </si>
  <si>
    <t>муниципальный округ Якиманка</t>
  </si>
  <si>
    <t>45384000</t>
  </si>
  <si>
    <t>муниципальный округ Ярославский</t>
  </si>
  <si>
    <t>45365000</t>
  </si>
  <si>
    <t>муниципальный округ Ясенево</t>
  </si>
  <si>
    <t>45910000</t>
  </si>
  <si>
    <t>поселение "Мосрентген"</t>
  </si>
  <si>
    <t>45953000</t>
  </si>
  <si>
    <t>поселение Внуковское</t>
  </si>
  <si>
    <t>45941000</t>
  </si>
  <si>
    <t>поселение Вороновское</t>
  </si>
  <si>
    <t>45943000</t>
  </si>
  <si>
    <t>поселение Воскресенское</t>
  </si>
  <si>
    <t>45942000</t>
  </si>
  <si>
    <t>поселение Десеновское</t>
  </si>
  <si>
    <t>45944000</t>
  </si>
  <si>
    <t>поселение Киевский</t>
  </si>
  <si>
    <t>45945000</t>
  </si>
  <si>
    <t>поселение Кленовское</t>
  </si>
  <si>
    <t>45946000</t>
  </si>
  <si>
    <t>поселение Кокошкино</t>
  </si>
  <si>
    <t>45947000</t>
  </si>
  <si>
    <t>поселение Краснопахорское</t>
  </si>
  <si>
    <t>45948000</t>
  </si>
  <si>
    <t>поселение Марушкинское</t>
  </si>
  <si>
    <t>45949000</t>
  </si>
  <si>
    <t>поселение Михайлово-Ярцевское</t>
  </si>
  <si>
    <t>45951000</t>
  </si>
  <si>
    <t>поселение Московский</t>
  </si>
  <si>
    <t>45952000</t>
  </si>
  <si>
    <t>поселение Новофедоровское</t>
  </si>
  <si>
    <t>45954000</t>
  </si>
  <si>
    <t>поселение Первомайское</t>
  </si>
  <si>
    <t>45955000</t>
  </si>
  <si>
    <t>поселение Роговское</t>
  </si>
  <si>
    <t>45956000</t>
  </si>
  <si>
    <t>поселение Рязановское</t>
  </si>
  <si>
    <t>45957000</t>
  </si>
  <si>
    <t>поселение Сосенское</t>
  </si>
  <si>
    <t>45958000</t>
  </si>
  <si>
    <t>поселение Филимонковское</t>
  </si>
  <si>
    <t>45959000</t>
  </si>
  <si>
    <t>поселение Щаповское</t>
  </si>
  <si>
    <t>45961000</t>
  </si>
  <si>
    <t>REGION_ID</t>
  </si>
  <si>
    <t>REGION_NAME</t>
  </si>
  <si>
    <t>RST_ORG_ID</t>
  </si>
  <si>
    <t>ORG_START_DATE</t>
  </si>
  <si>
    <t>ORG_END_DATE</t>
  </si>
  <si>
    <t>SPHERE</t>
  </si>
  <si>
    <t>2654</t>
  </si>
  <si>
    <t>26320126</t>
  </si>
  <si>
    <t>АО  "Красноярская региональная энергетическая компания"</t>
  </si>
  <si>
    <t>2460087269</t>
  </si>
  <si>
    <t>246001001</t>
  </si>
  <si>
    <t/>
  </si>
  <si>
    <t>WARM</t>
  </si>
  <si>
    <t>26439323</t>
  </si>
  <si>
    <t>АО "Ачинский НПЗ ВНК"</t>
  </si>
  <si>
    <t>2443000518</t>
  </si>
  <si>
    <t>240901001</t>
  </si>
  <si>
    <t>05-09-2002 00:00:00</t>
  </si>
  <si>
    <t>28459149</t>
  </si>
  <si>
    <t>АО "БАЗА КОМБЫТОПТТОРГ"</t>
  </si>
  <si>
    <t>2463008931</t>
  </si>
  <si>
    <t>246301001</t>
  </si>
  <si>
    <t>26371354</t>
  </si>
  <si>
    <t>АО "Богучанская ГЭС"</t>
  </si>
  <si>
    <t>2420002597</t>
  </si>
  <si>
    <t>242001001</t>
  </si>
  <si>
    <t>11-09-2002 00:00:00</t>
  </si>
  <si>
    <t>26560525</t>
  </si>
  <si>
    <t>АО "ГУ ЖКХ"</t>
  </si>
  <si>
    <t>5116000922</t>
  </si>
  <si>
    <t>511601001</t>
  </si>
  <si>
    <t>13-05-2009 00:00:00</t>
  </si>
  <si>
    <t>30872564</t>
  </si>
  <si>
    <t>АО "Главное управление обустройства войск"</t>
  </si>
  <si>
    <t>7703702341</t>
  </si>
  <si>
    <t>770401001</t>
  </si>
  <si>
    <t>23-01-2017 00:00:00</t>
  </si>
  <si>
    <t>26370721</t>
  </si>
  <si>
    <t>АО "Енисейская ТГК (ТГК-13)"</t>
  </si>
  <si>
    <t>1901067718</t>
  </si>
  <si>
    <t>785150001</t>
  </si>
  <si>
    <t>21-12-2006 00:00:00</t>
  </si>
  <si>
    <t>31464207</t>
  </si>
  <si>
    <t>АО "Ирбинские энергосети"</t>
  </si>
  <si>
    <t>2423015121</t>
  </si>
  <si>
    <t>242301001</t>
  </si>
  <si>
    <t>30876467</t>
  </si>
  <si>
    <t>АО "КЖБМК"</t>
  </si>
  <si>
    <t>2462012251</t>
  </si>
  <si>
    <t>246201001</t>
  </si>
  <si>
    <t>31349126</t>
  </si>
  <si>
    <t>АО "КЭК"</t>
  </si>
  <si>
    <t>2411029049</t>
  </si>
  <si>
    <t>241101001</t>
  </si>
  <si>
    <t>26439101</t>
  </si>
  <si>
    <t>АО "Красмаш"</t>
  </si>
  <si>
    <t>2462206345</t>
  </si>
  <si>
    <t>23-12-2008 00:00:00</t>
  </si>
  <si>
    <t>27796551</t>
  </si>
  <si>
    <t>АО "Красноярская ТЭЦ-1"</t>
  </si>
  <si>
    <t>2460237926</t>
  </si>
  <si>
    <t>28-04-2012 00:00:00</t>
  </si>
  <si>
    <t>31462003</t>
  </si>
  <si>
    <t>АО "Красноярскнефтепродукт"</t>
  </si>
  <si>
    <t>2460002949</t>
  </si>
  <si>
    <t>783450001</t>
  </si>
  <si>
    <t>26620863</t>
  </si>
  <si>
    <t>АО "Красноярскнефтепродукт" филиал "Северный"</t>
  </si>
  <si>
    <t>244701001</t>
  </si>
  <si>
    <t>29-07-1996 00:00:00</t>
  </si>
  <si>
    <t>27796516</t>
  </si>
  <si>
    <t>АО "Назаровская ГРЭС"</t>
  </si>
  <si>
    <t>2460237901</t>
  </si>
  <si>
    <t>26371432</t>
  </si>
  <si>
    <t>АО "Новоенисейский ЛХК"</t>
  </si>
  <si>
    <t>2454012346</t>
  </si>
  <si>
    <t>245401001</t>
  </si>
  <si>
    <t>10-07-2002 00:00:00</t>
  </si>
  <si>
    <t>26442301</t>
  </si>
  <si>
    <t>АО "Норильскгазпром"</t>
  </si>
  <si>
    <t>2457002628</t>
  </si>
  <si>
    <t>245701001</t>
  </si>
  <si>
    <t>19-06-1997 00:00:00</t>
  </si>
  <si>
    <t>26371451</t>
  </si>
  <si>
    <t>АО "Норильско-Таймырская энергетическая компания"</t>
  </si>
  <si>
    <t>2457058356</t>
  </si>
  <si>
    <t>246750001</t>
  </si>
  <si>
    <t>01-06-2005 00:00:00</t>
  </si>
  <si>
    <t>30892303</t>
  </si>
  <si>
    <t>АО "Норильсктрансгаз"</t>
  </si>
  <si>
    <t>2457081355</t>
  </si>
  <si>
    <t>26320152</t>
  </si>
  <si>
    <t>АО "Русал Ачинск"</t>
  </si>
  <si>
    <t>2443005570</t>
  </si>
  <si>
    <t>997550001</t>
  </si>
  <si>
    <t>09-10-2002 00:00:00</t>
  </si>
  <si>
    <t>26619041</t>
  </si>
  <si>
    <t>АО "Санаторий "Красноярское Загорье"</t>
  </si>
  <si>
    <t>2403001924</t>
  </si>
  <si>
    <t>240301001</t>
  </si>
  <si>
    <t>31-05-1995 00:00:00</t>
  </si>
  <si>
    <t>26319137</t>
  </si>
  <si>
    <t>АО "Таймырбыт"</t>
  </si>
  <si>
    <t>8401011170</t>
  </si>
  <si>
    <t>840101001</t>
  </si>
  <si>
    <t>30-06-2005 00:00:00</t>
  </si>
  <si>
    <t>26503218</t>
  </si>
  <si>
    <t>АО "Тубинск"</t>
  </si>
  <si>
    <t>2422392039</t>
  </si>
  <si>
    <t>242201001</t>
  </si>
  <si>
    <t>26499647</t>
  </si>
  <si>
    <t>АО "Хантайское"</t>
  </si>
  <si>
    <t>8401010956</t>
  </si>
  <si>
    <t>27626471</t>
  </si>
  <si>
    <t>АО «Красноярсккрайгаз»</t>
  </si>
  <si>
    <t>2460220440</t>
  </si>
  <si>
    <t>26320160</t>
  </si>
  <si>
    <t>АО «СУЭК-Красноярск»</t>
  </si>
  <si>
    <t>2466152267</t>
  </si>
  <si>
    <t>246601001</t>
  </si>
  <si>
    <t>26628590</t>
  </si>
  <si>
    <t>АО «Транснефть - Западная Сибирь»</t>
  </si>
  <si>
    <t>5502020634</t>
  </si>
  <si>
    <t>246643002</t>
  </si>
  <si>
    <t>26371456</t>
  </si>
  <si>
    <t>АО Красноярскнефтепродукт филиал Восточный</t>
  </si>
  <si>
    <t>26-07-2002 00:00:00</t>
  </si>
  <si>
    <t>30394860</t>
  </si>
  <si>
    <t>АО Красноярскнефтепродукт филиал Рыбинский</t>
  </si>
  <si>
    <t>244802001</t>
  </si>
  <si>
    <t>30370524</t>
  </si>
  <si>
    <t>Акционерное общество «Транснефть - Западная Сибирь»</t>
  </si>
  <si>
    <t>244432001</t>
  </si>
  <si>
    <t>28812153</t>
  </si>
  <si>
    <t>ГП КК "Центр развития коммунального комплекса"</t>
  </si>
  <si>
    <t>2460050766</t>
  </si>
  <si>
    <t>27584979</t>
  </si>
  <si>
    <t>Енисейский филиал Пассажирского вагоннного депо Красноярск АО "Федеральная  пассажирская компания"</t>
  </si>
  <si>
    <t>7708709686</t>
  </si>
  <si>
    <t>246043001</t>
  </si>
  <si>
    <t>26503210</t>
  </si>
  <si>
    <t>ЗАО "Арефьевское"</t>
  </si>
  <si>
    <t>2450012909</t>
  </si>
  <si>
    <t>245001001</t>
  </si>
  <si>
    <t>26444737</t>
  </si>
  <si>
    <t>ЗАО "Большеуринское"</t>
  </si>
  <si>
    <t>2450012828</t>
  </si>
  <si>
    <t>07-11-2002 00:00:00</t>
  </si>
  <si>
    <t>27742888</t>
  </si>
  <si>
    <t>ЗАО "ЗДК Полюс"</t>
  </si>
  <si>
    <t>2434000335</t>
  </si>
  <si>
    <t>243401001</t>
  </si>
  <si>
    <t>26499632</t>
  </si>
  <si>
    <t>ЗАО "Искра"</t>
  </si>
  <si>
    <t>2439001597</t>
  </si>
  <si>
    <t>243901001</t>
  </si>
  <si>
    <t>25-03-2010 00:00:00</t>
  </si>
  <si>
    <t>28459033</t>
  </si>
  <si>
    <t>ЗАО "КрасПТМ"</t>
  </si>
  <si>
    <t>2463045877</t>
  </si>
  <si>
    <t>246501001</t>
  </si>
  <si>
    <t>26432997</t>
  </si>
  <si>
    <t>ЗАО "Назаровское"</t>
  </si>
  <si>
    <t>2427000415</t>
  </si>
  <si>
    <t>245601001</t>
  </si>
  <si>
    <t>19-06-1992 00:00:00</t>
  </si>
  <si>
    <t>26371405</t>
  </si>
  <si>
    <t>ЗАО "Промэнерго"</t>
  </si>
  <si>
    <t>2443022857</t>
  </si>
  <si>
    <t>244301001</t>
  </si>
  <si>
    <t>02-02-2004 00:00:00</t>
  </si>
  <si>
    <t>26499251</t>
  </si>
  <si>
    <t>ЗАО Заря</t>
  </si>
  <si>
    <t>2414002623</t>
  </si>
  <si>
    <t>241401001</t>
  </si>
  <si>
    <t>26501656</t>
  </si>
  <si>
    <t>ЗАО Разрез Канский</t>
  </si>
  <si>
    <t>2450024566</t>
  </si>
  <si>
    <t>31387493</t>
  </si>
  <si>
    <t>ИП Максимов</t>
  </si>
  <si>
    <t>245906520601</t>
  </si>
  <si>
    <t>31578382</t>
  </si>
  <si>
    <t>ИП Моисеев А. В.</t>
  </si>
  <si>
    <t>245010825265</t>
  </si>
  <si>
    <t>30438669</t>
  </si>
  <si>
    <t>КГАУ СО «Маганский психоневрологический интернат»</t>
  </si>
  <si>
    <t>2404015006</t>
  </si>
  <si>
    <t>240401001</t>
  </si>
  <si>
    <t>30394871</t>
  </si>
  <si>
    <t>КГБПОУ "ТЕХНИКУМ ГОРНЫХ РАЗРАБОТОК ИМЕНИ В.П.АСТАФЬЕВА"</t>
  </si>
  <si>
    <t>2448001466</t>
  </si>
  <si>
    <t>244801001</t>
  </si>
  <si>
    <t>28455506</t>
  </si>
  <si>
    <t>КГБУ СО "Енисейский психоневрологический интернат"</t>
  </si>
  <si>
    <t>2466212572</t>
  </si>
  <si>
    <t>30877337</t>
  </si>
  <si>
    <t>КГБУ СО "Специальный дом-интернат "Саянский"</t>
  </si>
  <si>
    <t>2433001495</t>
  </si>
  <si>
    <t>243301001</t>
  </si>
  <si>
    <t>28030531</t>
  </si>
  <si>
    <t>КГБУ СО «Дзержинский психоневрологический интернат»</t>
  </si>
  <si>
    <t>2410001361</t>
  </si>
  <si>
    <t>241001001</t>
  </si>
  <si>
    <t>28979929</t>
  </si>
  <si>
    <t>КГБУ СО «Енисейский психоневрологический интернат»</t>
  </si>
  <si>
    <t>2454010998</t>
  </si>
  <si>
    <t>30794705</t>
  </si>
  <si>
    <t>КГБУЗ ККПТД №1</t>
  </si>
  <si>
    <t>2464008420</t>
  </si>
  <si>
    <t>246401001</t>
  </si>
  <si>
    <t>27582831</t>
  </si>
  <si>
    <t>КГБУСО "Канский психоневрологический интернат"</t>
  </si>
  <si>
    <t>2450003647</t>
  </si>
  <si>
    <t>26371358</t>
  </si>
  <si>
    <t>Краснотуранское РМПП ЖКХ</t>
  </si>
  <si>
    <t>2422000884</t>
  </si>
  <si>
    <t>26-09-1994 00:00:00</t>
  </si>
  <si>
    <t>26824651</t>
  </si>
  <si>
    <t>Красноярская дирекция по тепловодоснабжению</t>
  </si>
  <si>
    <t>7708503727</t>
  </si>
  <si>
    <t>246645014</t>
  </si>
  <si>
    <t>26320174</t>
  </si>
  <si>
    <t>Красноярский научный центр СО РАН</t>
  </si>
  <si>
    <t>2463002263</t>
  </si>
  <si>
    <t>27921007</t>
  </si>
  <si>
    <t>Красноярский филиал ОАО "НИКИМТ-Атомстрой"</t>
  </si>
  <si>
    <t>7715719854</t>
  </si>
  <si>
    <t>245243001</t>
  </si>
  <si>
    <t>28458903</t>
  </si>
  <si>
    <t>МБУЗ "Ирбейская ЦРБ"</t>
  </si>
  <si>
    <t>2416002065</t>
  </si>
  <si>
    <t>241601001</t>
  </si>
  <si>
    <t>31348826</t>
  </si>
  <si>
    <t>МП "Автоколонна Курагинского района"</t>
  </si>
  <si>
    <t>2423010941</t>
  </si>
  <si>
    <t>31543085</t>
  </si>
  <si>
    <t>МП "КрасКомХоз Курагинского района"</t>
  </si>
  <si>
    <t>2423015234</t>
  </si>
  <si>
    <t>31221960</t>
  </si>
  <si>
    <t>МП "Саяны Сервис"</t>
  </si>
  <si>
    <t>2423014992</t>
  </si>
  <si>
    <t>26499285</t>
  </si>
  <si>
    <t>МП ЖКУ Есаульского сельсовета</t>
  </si>
  <si>
    <t>2404008672</t>
  </si>
  <si>
    <t>02-05-2007 00:00:00</t>
  </si>
  <si>
    <t>26371426</t>
  </si>
  <si>
    <t>МП ЗАТО Железногорск "Гортеплоэнерго"</t>
  </si>
  <si>
    <t>2452024096</t>
  </si>
  <si>
    <t>245201001</t>
  </si>
  <si>
    <t>03-12-2002 00:00:00</t>
  </si>
  <si>
    <t>31387767</t>
  </si>
  <si>
    <t>МП Управляющая компания "Дирекция муниципального заказа"</t>
  </si>
  <si>
    <t>2437003905</t>
  </si>
  <si>
    <t>243701001</t>
  </si>
  <si>
    <t>26442349</t>
  </si>
  <si>
    <t>МП ЭМР "Байкитэнерго"</t>
  </si>
  <si>
    <t>8802000955</t>
  </si>
  <si>
    <t>880201001</t>
  </si>
  <si>
    <t>05-11-2002 00:00:00</t>
  </si>
  <si>
    <t>26442313</t>
  </si>
  <si>
    <t>МП ЭМР "Ванавараэнерго"</t>
  </si>
  <si>
    <t>8803001655</t>
  </si>
  <si>
    <t>880301001</t>
  </si>
  <si>
    <t>02-12-2002 00:00:00</t>
  </si>
  <si>
    <t>26442330</t>
  </si>
  <si>
    <t>МП ЭМР "Илимпийские теплосети"</t>
  </si>
  <si>
    <t>8801011048</t>
  </si>
  <si>
    <t>880101001</t>
  </si>
  <si>
    <t>20-10-2007 00:00:00</t>
  </si>
  <si>
    <t>26318669</t>
  </si>
  <si>
    <t>МП ЭМР "Илимпийские электросети"</t>
  </si>
  <si>
    <t>8801011136</t>
  </si>
  <si>
    <t>26501830</t>
  </si>
  <si>
    <t>МУЗ Нижнеингашская ЦРБ</t>
  </si>
  <si>
    <t>2428001700</t>
  </si>
  <si>
    <t>242801001</t>
  </si>
  <si>
    <t>31022654</t>
  </si>
  <si>
    <t>МУП "Анашенский тепловодоканал"</t>
  </si>
  <si>
    <t>2429001252</t>
  </si>
  <si>
    <t>242901001</t>
  </si>
  <si>
    <t>26444534</t>
  </si>
  <si>
    <t>МУП "Ачинские коммунальные системы"</t>
  </si>
  <si>
    <t>2443031957</t>
  </si>
  <si>
    <t>20-09-2007 00:00:00</t>
  </si>
  <si>
    <t>26442382</t>
  </si>
  <si>
    <t>МУП "Водоканал" Ильичевского  сельсовета</t>
  </si>
  <si>
    <t>2442011436</t>
  </si>
  <si>
    <t>244201001</t>
  </si>
  <si>
    <t>26-06-2008 00:00:00</t>
  </si>
  <si>
    <t>26371399</t>
  </si>
  <si>
    <t>МУП "Городское коммунальное хозяйство"</t>
  </si>
  <si>
    <t>2440006462</t>
  </si>
  <si>
    <t>244001001</t>
  </si>
  <si>
    <t>25-09-2006 00:00:00</t>
  </si>
  <si>
    <t>30396877</t>
  </si>
  <si>
    <t>МУП "ЖКК ВОЗНЕСЕНСКОГО СЕЛЬСОВЕТА"</t>
  </si>
  <si>
    <t>2404017885</t>
  </si>
  <si>
    <t>26440636</t>
  </si>
  <si>
    <t>МУП "ЖКС" Шуваево</t>
  </si>
  <si>
    <t>2411016628</t>
  </si>
  <si>
    <t>21-01-2009 00:00:00</t>
  </si>
  <si>
    <t>26371438</t>
  </si>
  <si>
    <t>МУП "ЖКХ Назаровского района"</t>
  </si>
  <si>
    <t>2456009853</t>
  </si>
  <si>
    <t>15-06-2005 00:00:00</t>
  </si>
  <si>
    <t>26371433</t>
  </si>
  <si>
    <t>МУП "ЖКХ г. Лесосибирска"</t>
  </si>
  <si>
    <t>2454017182</t>
  </si>
  <si>
    <t>21-09-2006 00:00:00</t>
  </si>
  <si>
    <t>26371393</t>
  </si>
  <si>
    <t>МУП "ЖКХ" ЗАТО Солнечный</t>
  </si>
  <si>
    <t>2439005538</t>
  </si>
  <si>
    <t>25-04-2002 00:00:00</t>
  </si>
  <si>
    <t>28828307</t>
  </si>
  <si>
    <t>МУП "ЖКХ" Минусинского района</t>
  </si>
  <si>
    <t>2455035064</t>
  </si>
  <si>
    <t>245501001</t>
  </si>
  <si>
    <t>06-06-2014 00:00:00</t>
  </si>
  <si>
    <t>30871097</t>
  </si>
  <si>
    <t>МУП "Жилищно-коммунальный комплекс Бархатовского сельсовета"</t>
  </si>
  <si>
    <t>2404017469</t>
  </si>
  <si>
    <t>26371453</t>
  </si>
  <si>
    <t>МУП "Жилкомсервис" г. Сосновоборск</t>
  </si>
  <si>
    <t>2458008862</t>
  </si>
  <si>
    <t>245801001</t>
  </si>
  <si>
    <t>01-07-2002 00:00:00</t>
  </si>
  <si>
    <t>26371401</t>
  </si>
  <si>
    <t>МУП "Казанцевский водоканал"</t>
  </si>
  <si>
    <t>2442010714</t>
  </si>
  <si>
    <t>10-04-2006 00:00:00</t>
  </si>
  <si>
    <t>26320144</t>
  </si>
  <si>
    <t>МУП "Канский Электросетьсбыт"</t>
  </si>
  <si>
    <t>2450017488</t>
  </si>
  <si>
    <t>28030478</t>
  </si>
  <si>
    <t>МУП "Колбинское ЖКХ"</t>
  </si>
  <si>
    <t>2424007162</t>
  </si>
  <si>
    <t>242401001</t>
  </si>
  <si>
    <t>26379430</t>
  </si>
  <si>
    <t>МУП "Коммунальные объединенные системы"</t>
  </si>
  <si>
    <t>2457029066</t>
  </si>
  <si>
    <t>06-05-2008 00:00:00</t>
  </si>
  <si>
    <t>26620517</t>
  </si>
  <si>
    <t>МУП "Коммунальщик"</t>
  </si>
  <si>
    <t>2429002760</t>
  </si>
  <si>
    <t>22-07-2010 00:00:00</t>
  </si>
  <si>
    <t>31043009</t>
  </si>
  <si>
    <t>МУП "Коммунальщик" Минусинского района</t>
  </si>
  <si>
    <t>2455038386</t>
  </si>
  <si>
    <t>26371441</t>
  </si>
  <si>
    <t>МУП "Красносопкинское ЖКХ"</t>
  </si>
  <si>
    <t>2456009998</t>
  </si>
  <si>
    <t>19-08-2005 00:00:00</t>
  </si>
  <si>
    <t>26371430</t>
  </si>
  <si>
    <t>МУП "ППЖКХ № 5 п. Стрелка"</t>
  </si>
  <si>
    <t>2454000661</t>
  </si>
  <si>
    <t>04-12-2002 00:00:00</t>
  </si>
  <si>
    <t>27995712</t>
  </si>
  <si>
    <t>МУП "РТЭК"</t>
  </si>
  <si>
    <t>2444001602</t>
  </si>
  <si>
    <t>244401001</t>
  </si>
  <si>
    <t>30947671</t>
  </si>
  <si>
    <t>МУП "Районный коммунальный комплекс"</t>
  </si>
  <si>
    <t>2443048573</t>
  </si>
  <si>
    <t>26558630</t>
  </si>
  <si>
    <t>МУП "Сибсервис"</t>
  </si>
  <si>
    <t>2428005222</t>
  </si>
  <si>
    <t>28903631</t>
  </si>
  <si>
    <t>МУП "Теплоком"</t>
  </si>
  <si>
    <t>2433004471</t>
  </si>
  <si>
    <t>31261723</t>
  </si>
  <si>
    <t>МУП "Тинское ЖКХ"</t>
  </si>
  <si>
    <t>2428005550</t>
  </si>
  <si>
    <t>26371381</t>
  </si>
  <si>
    <t>МУП "Толстомысенское ПП ЖКХ"</t>
  </si>
  <si>
    <t>2429002263</t>
  </si>
  <si>
    <t>27-09-2005 00:00:00</t>
  </si>
  <si>
    <t>26371386</t>
  </si>
  <si>
    <t>МУП "УКК" Северо-Енисейского района"</t>
  </si>
  <si>
    <t>2434001177</t>
  </si>
  <si>
    <t>01-03-2002 00:00:00</t>
  </si>
  <si>
    <t>26440798</t>
  </si>
  <si>
    <t>МУП "Филимоновский жилищный комплекс"</t>
  </si>
  <si>
    <t>2450021011</t>
  </si>
  <si>
    <t>19-11-2007 00:00:00</t>
  </si>
  <si>
    <t>26318674</t>
  </si>
  <si>
    <t>МУП "Хатанга-Энергия"</t>
  </si>
  <si>
    <t>8403001604</t>
  </si>
  <si>
    <t>840301001</t>
  </si>
  <si>
    <t>26320147</t>
  </si>
  <si>
    <t>МУП "Шушенские ТЭС"</t>
  </si>
  <si>
    <t>2442000890</t>
  </si>
  <si>
    <t>26320148</t>
  </si>
  <si>
    <t>МУП "ЭС" г.Дивногорск</t>
  </si>
  <si>
    <t>2446001206</t>
  </si>
  <si>
    <t>244601001</t>
  </si>
  <si>
    <t>26371346</t>
  </si>
  <si>
    <t>МУП Емельяновского района "Коммунальщик"</t>
  </si>
  <si>
    <t>2411013137</t>
  </si>
  <si>
    <t>18-12-2002 00:00:00</t>
  </si>
  <si>
    <t>26500186</t>
  </si>
  <si>
    <t>МУП ЖКХ Машуковский</t>
  </si>
  <si>
    <t>2426004128</t>
  </si>
  <si>
    <t>242601001</t>
  </si>
  <si>
    <t>26557483</t>
  </si>
  <si>
    <t>МУП ЖКХ Нижне-Есауловское</t>
  </si>
  <si>
    <t>2424006715</t>
  </si>
  <si>
    <t>13-08-2009 00:00:00</t>
  </si>
  <si>
    <t>28821786</t>
  </si>
  <si>
    <t>МУП Нижнеингашского района "Альянс"</t>
  </si>
  <si>
    <t>2428004003</t>
  </si>
  <si>
    <t>27580577</t>
  </si>
  <si>
    <t>МУП УК ЖКХ "Агинское"</t>
  </si>
  <si>
    <t>2433004168</t>
  </si>
  <si>
    <t>26558537</t>
  </si>
  <si>
    <t>МУП г. Минусинска "Минусинское городское хозяйство"</t>
  </si>
  <si>
    <t>2455029568</t>
  </si>
  <si>
    <t>09-12-2009 00:00:00</t>
  </si>
  <si>
    <t>26442429</t>
  </si>
  <si>
    <t>МУП города Минусинска "Горводоканал"</t>
  </si>
  <si>
    <t>2455029945</t>
  </si>
  <si>
    <t>01-04-2010 00:00:00</t>
  </si>
  <si>
    <t>27233739</t>
  </si>
  <si>
    <t>МУП сельского поселения Караул "Коммунальщик"</t>
  </si>
  <si>
    <t>8404010136</t>
  </si>
  <si>
    <t>840401001</t>
  </si>
  <si>
    <t>26371427</t>
  </si>
  <si>
    <t>МУП тепловых сетей г.Зеленогорска</t>
  </si>
  <si>
    <t>2453000242</t>
  </si>
  <si>
    <t>245301001</t>
  </si>
  <si>
    <t>25-11-2004 00:00:00</t>
  </si>
  <si>
    <t>31387466</t>
  </si>
  <si>
    <t>МУПАС "ЖКХ"</t>
  </si>
  <si>
    <t>2435005640</t>
  </si>
  <si>
    <t>243501001</t>
  </si>
  <si>
    <t>26500091</t>
  </si>
  <si>
    <t>ОАО "ДОЗ 2 и К"</t>
  </si>
  <si>
    <t>2462023422</t>
  </si>
  <si>
    <t>31393472</t>
  </si>
  <si>
    <t>ОАО "Дзержинское АТП"</t>
  </si>
  <si>
    <t>2410000368</t>
  </si>
  <si>
    <t>26439228</t>
  </si>
  <si>
    <t>ОАО "Енисейское речное параходство филиал Ермолаевская РЭБ флота"</t>
  </si>
  <si>
    <t>2451000582</t>
  </si>
  <si>
    <t>245101001</t>
  </si>
  <si>
    <t>14-04-1994 00:00:00</t>
  </si>
  <si>
    <t>26501791</t>
  </si>
  <si>
    <t>ОАО "Красноярский ЭВРЗ"</t>
  </si>
  <si>
    <t>2460083169</t>
  </si>
  <si>
    <t>26320156</t>
  </si>
  <si>
    <t>ОАО "Красцветмет"</t>
  </si>
  <si>
    <t>2451000818</t>
  </si>
  <si>
    <t>26818071</t>
  </si>
  <si>
    <t>ОАО "Полярная геологоразведочная экспедиция"</t>
  </si>
  <si>
    <t>2469001756</t>
  </si>
  <si>
    <t>246901001</t>
  </si>
  <si>
    <t>14-03-2011 00:00:00</t>
  </si>
  <si>
    <t>26619114</t>
  </si>
  <si>
    <t>ОАО "Птицефабрика Бархатовская"</t>
  </si>
  <si>
    <t>2404007196</t>
  </si>
  <si>
    <t>15-01-2006 00:00:00</t>
  </si>
  <si>
    <t>26499645</t>
  </si>
  <si>
    <t>ОАО "Таймыргеофизика"</t>
  </si>
  <si>
    <t>8400000578</t>
  </si>
  <si>
    <t>26535383</t>
  </si>
  <si>
    <t>ОАО "Туруханскэнерго"</t>
  </si>
  <si>
    <t>2437004384</t>
  </si>
  <si>
    <t>04-03-2010 00:00:00</t>
  </si>
  <si>
    <t>26501804</t>
  </si>
  <si>
    <t>ОАО Енисейская сплавная контора</t>
  </si>
  <si>
    <t>2454003341</t>
  </si>
  <si>
    <t>26501795</t>
  </si>
  <si>
    <t>ОАО Красноярскграфит</t>
  </si>
  <si>
    <t>2464075377</t>
  </si>
  <si>
    <t>26439125</t>
  </si>
  <si>
    <t>ОАО ПО "Красноярский завод комбайнов"</t>
  </si>
  <si>
    <t>2460053936</t>
  </si>
  <si>
    <t>19-09-2002 00:00:00</t>
  </si>
  <si>
    <t>26440737</t>
  </si>
  <si>
    <t>ОАО Племзавод "Красный Маяк"</t>
  </si>
  <si>
    <t>2450013518</t>
  </si>
  <si>
    <t>06-12-2002 00:00:00</t>
  </si>
  <si>
    <t>26499386</t>
  </si>
  <si>
    <t>ОАО Птицефабрика Заря</t>
  </si>
  <si>
    <t>2411015247</t>
  </si>
  <si>
    <t>26499253</t>
  </si>
  <si>
    <t>ОАО Санаторий Енисей</t>
  </si>
  <si>
    <t>2463026779</t>
  </si>
  <si>
    <t>28822262</t>
  </si>
  <si>
    <t>ООО  "ТЕПЛОВЫЕ СЕТИ"</t>
  </si>
  <si>
    <t>2452040490</t>
  </si>
  <si>
    <t>26371442</t>
  </si>
  <si>
    <t>ООО  УК "Энерготех"</t>
  </si>
  <si>
    <t>2457039314</t>
  </si>
  <si>
    <t>01-11-2002 00:00:00</t>
  </si>
  <si>
    <t>28507563</t>
  </si>
  <si>
    <t>ООО "Авангард"</t>
  </si>
  <si>
    <t>2435006308</t>
  </si>
  <si>
    <t>243001001</t>
  </si>
  <si>
    <t>31021405</t>
  </si>
  <si>
    <t>ООО "Агентство энергосберегающих  технологий"</t>
  </si>
  <si>
    <t>2459020213</t>
  </si>
  <si>
    <t>245901001</t>
  </si>
  <si>
    <t>30394103</t>
  </si>
  <si>
    <t>ООО "Агинское масло"</t>
  </si>
  <si>
    <t>2433004496</t>
  </si>
  <si>
    <t>30877331</t>
  </si>
  <si>
    <t>ООО "Агломерат"</t>
  </si>
  <si>
    <t>2426005019</t>
  </si>
  <si>
    <t>31466601</t>
  </si>
  <si>
    <t>ООО "Альянс Тепло Групп"</t>
  </si>
  <si>
    <t>2465194948</t>
  </si>
  <si>
    <t>31544084</t>
  </si>
  <si>
    <t>ООО "Ачинская РСК"</t>
  </si>
  <si>
    <t>2443041289</t>
  </si>
  <si>
    <t>26439187</t>
  </si>
  <si>
    <t>ООО "Ачинский районный жилищно-коммунальный сервис"</t>
  </si>
  <si>
    <t>2443033175</t>
  </si>
  <si>
    <t>27-02-2008 00:00:00</t>
  </si>
  <si>
    <t>27406055</t>
  </si>
  <si>
    <t>ООО "Аэропорт Емельяново"</t>
  </si>
  <si>
    <t>2460213509</t>
  </si>
  <si>
    <t>26503613</t>
  </si>
  <si>
    <t>ООО "Безымянское"</t>
  </si>
  <si>
    <t>2447009293</t>
  </si>
  <si>
    <t>26499292</t>
  </si>
  <si>
    <t>ООО "Богучанские тепловые сети"</t>
  </si>
  <si>
    <t>2407061522</t>
  </si>
  <si>
    <t>240701001</t>
  </si>
  <si>
    <t>26440804</t>
  </si>
  <si>
    <t>ООО "Браженский ЖЭК"</t>
  </si>
  <si>
    <t>2450024090</t>
  </si>
  <si>
    <t>06-12-2007 00:00:00</t>
  </si>
  <si>
    <t>28942268</t>
  </si>
  <si>
    <t>ООО "ВанавараЭнергоком"</t>
  </si>
  <si>
    <t>7701972840</t>
  </si>
  <si>
    <t>247001001</t>
  </si>
  <si>
    <t>27581274</t>
  </si>
  <si>
    <t>ООО "Вега"</t>
  </si>
  <si>
    <t>2458009841</t>
  </si>
  <si>
    <t>26499268</t>
  </si>
  <si>
    <t>ООО "Водоканал Абанского района"</t>
  </si>
  <si>
    <t>2401003997</t>
  </si>
  <si>
    <t>240101001</t>
  </si>
  <si>
    <t>30396854</t>
  </si>
  <si>
    <t>ООО "Восточно-сибирские коммунальные системы"</t>
  </si>
  <si>
    <t>2465279302</t>
  </si>
  <si>
    <t>30866973</t>
  </si>
  <si>
    <t>ООО "Гарант"</t>
  </si>
  <si>
    <t>2440007829</t>
  </si>
  <si>
    <t>28819896</t>
  </si>
  <si>
    <t>ООО "Генерация Т"</t>
  </si>
  <si>
    <t>2464262923</t>
  </si>
  <si>
    <t>30844102</t>
  </si>
  <si>
    <t>ООО "Гляденское хлебоприемное"</t>
  </si>
  <si>
    <t>2427001578</t>
  </si>
  <si>
    <t>31543718</t>
  </si>
  <si>
    <t>ООО "Гранд"</t>
  </si>
  <si>
    <t>2444003060</t>
  </si>
  <si>
    <t>30394891</t>
  </si>
  <si>
    <t>ООО "ДОМСЕРВИС"</t>
  </si>
  <si>
    <t>2440007850</t>
  </si>
  <si>
    <t>30357098</t>
  </si>
  <si>
    <t>ООО "Емельяновский коммунальный комплекс"</t>
  </si>
  <si>
    <t>2411025044</t>
  </si>
  <si>
    <t>28860749</t>
  </si>
  <si>
    <t>ООО "Енисейэнергоком"</t>
  </si>
  <si>
    <t>2447012666</t>
  </si>
  <si>
    <t>26499628</t>
  </si>
  <si>
    <t>ООО "Ермак"</t>
  </si>
  <si>
    <t>2455017724</t>
  </si>
  <si>
    <t>26440743</t>
  </si>
  <si>
    <t>ООО "ЖКС Чечеульский"</t>
  </si>
  <si>
    <t>2450024069</t>
  </si>
  <si>
    <t>30-11-2007 00:00:00</t>
  </si>
  <si>
    <t>26499264</t>
  </si>
  <si>
    <t>ООО "ЖКХ Абанского района"</t>
  </si>
  <si>
    <t>2401004101</t>
  </si>
  <si>
    <t>28980819</t>
  </si>
  <si>
    <t>ООО "ЖКХ Большеуринское"</t>
  </si>
  <si>
    <t>2450031482</t>
  </si>
  <si>
    <t>28152580</t>
  </si>
  <si>
    <t>ООО "ЖКХ ЛДК №1"</t>
  </si>
  <si>
    <t>2454022810</t>
  </si>
  <si>
    <t>30400535</t>
  </si>
  <si>
    <t>ООО "ЖКХ Маринино"</t>
  </si>
  <si>
    <t>2423014368</t>
  </si>
  <si>
    <t>30849939</t>
  </si>
  <si>
    <t>ООО "ЖКХ Ужурского района"</t>
  </si>
  <si>
    <t>2439008377</t>
  </si>
  <si>
    <t>30870094</t>
  </si>
  <si>
    <t>ООО "ЖКХ Чечеульское"</t>
  </si>
  <si>
    <t>2450031637</t>
  </si>
  <si>
    <t>31387827</t>
  </si>
  <si>
    <t>ООО "ЖЭК"</t>
  </si>
  <si>
    <t>2450035494</t>
  </si>
  <si>
    <t>26371340</t>
  </si>
  <si>
    <t>ООО "Жилбытсервис"</t>
  </si>
  <si>
    <t>2405415543</t>
  </si>
  <si>
    <t>240541001</t>
  </si>
  <si>
    <t>18-07-2006 00:00:00</t>
  </si>
  <si>
    <t>26371450</t>
  </si>
  <si>
    <t>ООО "Жилищный трест"</t>
  </si>
  <si>
    <t>2457055612</t>
  </si>
  <si>
    <t>23-03-2004 00:00:00</t>
  </si>
  <si>
    <t>26558541</t>
  </si>
  <si>
    <t>ООО "Жилпрогресс-1"</t>
  </si>
  <si>
    <t>2424007395</t>
  </si>
  <si>
    <t>20-05-2008 00:00:00</t>
  </si>
  <si>
    <t>28030380</t>
  </si>
  <si>
    <t>ООО "Жилье"</t>
  </si>
  <si>
    <t>2407062290</t>
  </si>
  <si>
    <t>31030689</t>
  </si>
  <si>
    <t>ООО "ИСК"</t>
  </si>
  <si>
    <t>2450034028</t>
  </si>
  <si>
    <t>28458971</t>
  </si>
  <si>
    <t>ООО "Ирбейский коммунальный комплекс"</t>
  </si>
  <si>
    <t>2416006052</t>
  </si>
  <si>
    <t>27552030</t>
  </si>
  <si>
    <t>ООО "КРАСЭКО-ЭЛЕКТРО"</t>
  </si>
  <si>
    <t>2460225783</t>
  </si>
  <si>
    <t>25-10-2016 00:00:00</t>
  </si>
  <si>
    <t>30405568</t>
  </si>
  <si>
    <t>ООО "КЭСКО"</t>
  </si>
  <si>
    <t>2466229600</t>
  </si>
  <si>
    <t>26440727</t>
  </si>
  <si>
    <t>ООО "Казачинский теплоэнергокомплекс"</t>
  </si>
  <si>
    <t>2417002981</t>
  </si>
  <si>
    <t>241701001</t>
  </si>
  <si>
    <t>03-11-2005 00:00:00</t>
  </si>
  <si>
    <t>31512463</t>
  </si>
  <si>
    <t>ООО "Канифольнинский Коммунальный Комплекс"</t>
  </si>
  <si>
    <t>2428005575</t>
  </si>
  <si>
    <t>26371377</t>
  </si>
  <si>
    <t>ООО "Канифольнинский коммунальный комплекс"</t>
  </si>
  <si>
    <t>2428004780</t>
  </si>
  <si>
    <t>25-06-2003 00:00:00</t>
  </si>
  <si>
    <t>26440820</t>
  </si>
  <si>
    <t>ООО "Каратузский Тепло Водо Канал"</t>
  </si>
  <si>
    <t>2419005466</t>
  </si>
  <si>
    <t>241901001</t>
  </si>
  <si>
    <t>27-05-2009 00:00:00</t>
  </si>
  <si>
    <t>28873104</t>
  </si>
  <si>
    <t>ООО "Квант-2"</t>
  </si>
  <si>
    <t>2413007354</t>
  </si>
  <si>
    <t>241301001</t>
  </si>
  <si>
    <t>27581008</t>
  </si>
  <si>
    <t>ООО "КоммунСтройСервис"</t>
  </si>
  <si>
    <t>2409000116</t>
  </si>
  <si>
    <t>26371369</t>
  </si>
  <si>
    <t>ООО "Коммунальное хозяйство"</t>
  </si>
  <si>
    <t>2424005824</t>
  </si>
  <si>
    <t>01-08-2006 00:00:00</t>
  </si>
  <si>
    <t>26440770</t>
  </si>
  <si>
    <t>ООО "Коммунальщик" Канский район</t>
  </si>
  <si>
    <t>2450024774</t>
  </si>
  <si>
    <t>13-07-2009 00:00:00</t>
  </si>
  <si>
    <t>26503249</t>
  </si>
  <si>
    <t>ООО "Коммунальщик" Тюхтетский район</t>
  </si>
  <si>
    <t>2438301020</t>
  </si>
  <si>
    <t>243801001</t>
  </si>
  <si>
    <t>26371339</t>
  </si>
  <si>
    <t>ООО "Коммунсервис"</t>
  </si>
  <si>
    <t>2405415102</t>
  </si>
  <si>
    <t>240501001</t>
  </si>
  <si>
    <t>27-06-2003 00:00:00</t>
  </si>
  <si>
    <t>31261703</t>
  </si>
  <si>
    <t>ООО "Комфорт"</t>
  </si>
  <si>
    <t>2424007941</t>
  </si>
  <si>
    <t>28459926</t>
  </si>
  <si>
    <t>ООО "Комфорт+"</t>
  </si>
  <si>
    <t>2405000186</t>
  </si>
  <si>
    <t>28030432</t>
  </si>
  <si>
    <t>ООО "Кошурниковские Энергосети"</t>
  </si>
  <si>
    <t>2423013879</t>
  </si>
  <si>
    <t>30388753</t>
  </si>
  <si>
    <t>ООО "Крайснабсбыт"</t>
  </si>
  <si>
    <t>2466126517</t>
  </si>
  <si>
    <t>26439096</t>
  </si>
  <si>
    <t>ООО "Крамз"</t>
  </si>
  <si>
    <t>2465043748</t>
  </si>
  <si>
    <t>16-10-2002 00:00:00</t>
  </si>
  <si>
    <t>26501769</t>
  </si>
  <si>
    <t>ООО "КрасТЭК"</t>
  </si>
  <si>
    <t>2460062553</t>
  </si>
  <si>
    <t>26815563</t>
  </si>
  <si>
    <t>ООО "Краснокаменские энергосети"</t>
  </si>
  <si>
    <t>2423011350</t>
  </si>
  <si>
    <t>28054332</t>
  </si>
  <si>
    <t>ООО "Красноярская Сетевая Компания"</t>
  </si>
  <si>
    <t>2461215594</t>
  </si>
  <si>
    <t>246101001</t>
  </si>
  <si>
    <t>26320127</t>
  </si>
  <si>
    <t>ООО "Красноярский жилищно-коммунальный комплекс"</t>
  </si>
  <si>
    <t>2466114215</t>
  </si>
  <si>
    <t>30396331</t>
  </si>
  <si>
    <t>ООО "Красноярскэнергоуголь"</t>
  </si>
  <si>
    <t>2460245660</t>
  </si>
  <si>
    <t>30877304</t>
  </si>
  <si>
    <t>ООО "Кратэк-Инвест"</t>
  </si>
  <si>
    <t>2424007652</t>
  </si>
  <si>
    <t>30870364</t>
  </si>
  <si>
    <t>ООО "Кровтэкс"</t>
  </si>
  <si>
    <t>2452026311</t>
  </si>
  <si>
    <t>30941684</t>
  </si>
  <si>
    <t>ООО "Культурно-творческое объединение Магистраль Плюс"</t>
  </si>
  <si>
    <t>2466158340</t>
  </si>
  <si>
    <t>26440874</t>
  </si>
  <si>
    <t>ООО "Курагинский ТеплоВодоКанал"</t>
  </si>
  <si>
    <t>2423010726</t>
  </si>
  <si>
    <t>24-10-2005 00:00:00</t>
  </si>
  <si>
    <t>28822121</t>
  </si>
  <si>
    <t>ООО "Лагуна"</t>
  </si>
  <si>
    <t>2440004803</t>
  </si>
  <si>
    <t>28903640</t>
  </si>
  <si>
    <t>ООО "Лемма"</t>
  </si>
  <si>
    <t>2464246777</t>
  </si>
  <si>
    <t>30876429</t>
  </si>
  <si>
    <t>ООО "Лессервис"</t>
  </si>
  <si>
    <t>2407065380</t>
  </si>
  <si>
    <t>31464343</t>
  </si>
  <si>
    <t>ООО "Люкс"</t>
  </si>
  <si>
    <t>2464121305</t>
  </si>
  <si>
    <t>31486288</t>
  </si>
  <si>
    <t>ООО "Манская теплоснабжающая компания"</t>
  </si>
  <si>
    <t>2430003695</t>
  </si>
  <si>
    <t>31253189</t>
  </si>
  <si>
    <t>ООО "Модульная котельная установка"</t>
  </si>
  <si>
    <t>2454028106</t>
  </si>
  <si>
    <t>27341549</t>
  </si>
  <si>
    <t>ООО "НЖЭК"</t>
  </si>
  <si>
    <t>2457070804</t>
  </si>
  <si>
    <t>30892353</t>
  </si>
  <si>
    <t>ООО "Новые технологии и коммуникации"</t>
  </si>
  <si>
    <t>2423012956</t>
  </si>
  <si>
    <t>26535697</t>
  </si>
  <si>
    <t>ООО "Новые технологии"</t>
  </si>
  <si>
    <t>2465218691</t>
  </si>
  <si>
    <t>26371445</t>
  </si>
  <si>
    <t>ООО "Нордсервис"</t>
  </si>
  <si>
    <t>2457046449</t>
  </si>
  <si>
    <t>10-10-2002 00:00:00</t>
  </si>
  <si>
    <t>31383444</t>
  </si>
  <si>
    <t>ООО "ПСК"</t>
  </si>
  <si>
    <t>2430003448</t>
  </si>
  <si>
    <t>26500188</t>
  </si>
  <si>
    <t>ООО "Первомайское ЖКХ"</t>
  </si>
  <si>
    <t>2426003903</t>
  </si>
  <si>
    <t>26642168</t>
  </si>
  <si>
    <t>ООО "Племзавод "Таежный"</t>
  </si>
  <si>
    <t>2435006435</t>
  </si>
  <si>
    <t>26318673</t>
  </si>
  <si>
    <t>ООО "Потапово"</t>
  </si>
  <si>
    <t>8401009157</t>
  </si>
  <si>
    <t>30869026</t>
  </si>
  <si>
    <t>ООО "Поток"</t>
  </si>
  <si>
    <t>2420200214</t>
  </si>
  <si>
    <t>27505383</t>
  </si>
  <si>
    <t>ООО "Пром-Строй Ресурс"</t>
  </si>
  <si>
    <t>2443040535</t>
  </si>
  <si>
    <t>28448191</t>
  </si>
  <si>
    <t>ООО "ПромЛизинг"</t>
  </si>
  <si>
    <t>2464020258</t>
  </si>
  <si>
    <t>26371333</t>
  </si>
  <si>
    <t>ООО "Промбытжилсервис"</t>
  </si>
  <si>
    <t>2401002496</t>
  </si>
  <si>
    <t>28-09-2006 00:00:00</t>
  </si>
  <si>
    <t>26499382</t>
  </si>
  <si>
    <t>ООО "Промтеплоэнерго"</t>
  </si>
  <si>
    <t>2456011468</t>
  </si>
  <si>
    <t>26379408</t>
  </si>
  <si>
    <t>ООО "Районное коммунальное хозяйство"</t>
  </si>
  <si>
    <t>2443031594</t>
  </si>
  <si>
    <t>01-08-2007 00:00:00</t>
  </si>
  <si>
    <t>26503742</t>
  </si>
  <si>
    <t>ООО "Районное коммунальное хозяйство" Назаровского района</t>
  </si>
  <si>
    <t>2456013264</t>
  </si>
  <si>
    <t>26503635</t>
  </si>
  <si>
    <t>ООО "Региональная тепловая компания"</t>
  </si>
  <si>
    <t>2411014638</t>
  </si>
  <si>
    <t>30791845</t>
  </si>
  <si>
    <t>ООО "Ресурс"</t>
  </si>
  <si>
    <t>2450032310</t>
  </si>
  <si>
    <t>26442552</t>
  </si>
  <si>
    <t>ООО "Ритм"</t>
  </si>
  <si>
    <t>2430003247</t>
  </si>
  <si>
    <t>26-03-2008 00:00:00</t>
  </si>
  <si>
    <t>26442377</t>
  </si>
  <si>
    <t>ООО "Родник"</t>
  </si>
  <si>
    <t>2459015911</t>
  </si>
  <si>
    <t>15-04-2008 00:00:00</t>
  </si>
  <si>
    <t>28943113</t>
  </si>
  <si>
    <t>ООО "СИБ-ЭНЕРГО"</t>
  </si>
  <si>
    <t>2423014495</t>
  </si>
  <si>
    <t>31269486</t>
  </si>
  <si>
    <t>ООО "СИБЭНЕРГОТЕПЛО"</t>
  </si>
  <si>
    <t>2463233790</t>
  </si>
  <si>
    <t>28828688</t>
  </si>
  <si>
    <t>ООО "СКС"</t>
  </si>
  <si>
    <t>2463212510</t>
  </si>
  <si>
    <t>31348713</t>
  </si>
  <si>
    <t>ООО "СТК"</t>
  </si>
  <si>
    <t>2411029169</t>
  </si>
  <si>
    <t>26442593</t>
  </si>
  <si>
    <t>ООО "Саяны"</t>
  </si>
  <si>
    <t>2430003215</t>
  </si>
  <si>
    <t>29-02-2008 00:00:00</t>
  </si>
  <si>
    <t>28155914</t>
  </si>
  <si>
    <t>ООО "Северный город"</t>
  </si>
  <si>
    <t>2464106177</t>
  </si>
  <si>
    <t>28046490</t>
  </si>
  <si>
    <t>ООО "СеверныйБыт"</t>
  </si>
  <si>
    <t>2457072713</t>
  </si>
  <si>
    <t>30992667</t>
  </si>
  <si>
    <t>ООО "Сетевая компания"</t>
  </si>
  <si>
    <t>2465152673</t>
  </si>
  <si>
    <t>31586600</t>
  </si>
  <si>
    <t>ООО "Сибирская коммунальная компания"</t>
  </si>
  <si>
    <t>2448006746</t>
  </si>
  <si>
    <t>30914568</t>
  </si>
  <si>
    <t>ООО "Сибирский ТеплоЭнергетический Комплекс"</t>
  </si>
  <si>
    <t>2426005386</t>
  </si>
  <si>
    <t>30394287</t>
  </si>
  <si>
    <t>ООО "Скиф"</t>
  </si>
  <si>
    <t>2469002502</t>
  </si>
  <si>
    <t>31578140</t>
  </si>
  <si>
    <t>ООО "Стимул"</t>
  </si>
  <si>
    <t>2461034492</t>
  </si>
  <si>
    <t>26442597</t>
  </si>
  <si>
    <t>ООО "Стратегия Норд"</t>
  </si>
  <si>
    <t>2454017506</t>
  </si>
  <si>
    <t>23-01-2007 00:00:00</t>
  </si>
  <si>
    <t>28457697</t>
  </si>
  <si>
    <t>ООО "Стройводхоз"</t>
  </si>
  <si>
    <t>2450029557</t>
  </si>
  <si>
    <t>31545304</t>
  </si>
  <si>
    <t>ООО "Сфера"</t>
  </si>
  <si>
    <t>2460082302</t>
  </si>
  <si>
    <t>30394875</t>
  </si>
  <si>
    <t>ООО "ТЕПЛОГЕНЕРАЦИЯ"</t>
  </si>
  <si>
    <t>2465126264</t>
  </si>
  <si>
    <t>30915197</t>
  </si>
  <si>
    <t>ООО "ТЕПЛОСЕРВИС"</t>
  </si>
  <si>
    <t>2465152264</t>
  </si>
  <si>
    <t>31346238</t>
  </si>
  <si>
    <t>ООО "ТК Восток"</t>
  </si>
  <si>
    <t>2443050526</t>
  </si>
  <si>
    <t>28055641</t>
  </si>
  <si>
    <t>ООО "Таёжное"</t>
  </si>
  <si>
    <t>2450028715</t>
  </si>
  <si>
    <t>30394295</t>
  </si>
  <si>
    <t>ООО "Таймырэнергоресурс"</t>
  </si>
  <si>
    <t>2469002679</t>
  </si>
  <si>
    <t>26371448</t>
  </si>
  <si>
    <t>ООО "Талнахбыт"</t>
  </si>
  <si>
    <t>2457047435</t>
  </si>
  <si>
    <t>20-08-2002 00:00:00</t>
  </si>
  <si>
    <t>31261692</t>
  </si>
  <si>
    <t>ООО "Тепло"</t>
  </si>
  <si>
    <t>2404020292</t>
  </si>
  <si>
    <t>26501819</t>
  </si>
  <si>
    <t>2456010986</t>
  </si>
  <si>
    <t>28255760</t>
  </si>
  <si>
    <t>ООО "Тепло-Сбыт"</t>
  </si>
  <si>
    <t>2464242910</t>
  </si>
  <si>
    <t>31511411</t>
  </si>
  <si>
    <t>ООО "ТеплоСервис"</t>
  </si>
  <si>
    <t>2407007437</t>
  </si>
  <si>
    <t>31255752</t>
  </si>
  <si>
    <t>ООО "ТеплоХод"</t>
  </si>
  <si>
    <t>2440008188</t>
  </si>
  <si>
    <t>26621021</t>
  </si>
  <si>
    <t>ООО "Тепловик 2"</t>
  </si>
  <si>
    <t>2413006167</t>
  </si>
  <si>
    <t>26769136</t>
  </si>
  <si>
    <t>ООО "Тепловые сети"</t>
  </si>
  <si>
    <t>2429002810</t>
  </si>
  <si>
    <t>31269022</t>
  </si>
  <si>
    <t>2463251380</t>
  </si>
  <si>
    <t>26379369</t>
  </si>
  <si>
    <t>ООО "Теплосбыт"</t>
  </si>
  <si>
    <t>2405415832</t>
  </si>
  <si>
    <t>09-06-2008 00:00:00</t>
  </si>
  <si>
    <t>30867022</t>
  </si>
  <si>
    <t>ООО "Теплоэнергетик"</t>
  </si>
  <si>
    <t>2465129995</t>
  </si>
  <si>
    <t>31543514</t>
  </si>
  <si>
    <t>ООО "Теплоэнергоресурс"</t>
  </si>
  <si>
    <t>2405000612</t>
  </si>
  <si>
    <t>28494698</t>
  </si>
  <si>
    <t>ООО "Территория"</t>
  </si>
  <si>
    <t>2459017901</t>
  </si>
  <si>
    <t>26621017</t>
  </si>
  <si>
    <t>ООО "Топаз"</t>
  </si>
  <si>
    <t>2413006600</t>
  </si>
  <si>
    <t>30844354</t>
  </si>
  <si>
    <t>ООО "ТуруханскЭнергоком"</t>
  </si>
  <si>
    <t>2437005236</t>
  </si>
  <si>
    <t>28873927</t>
  </si>
  <si>
    <t>ООО "УК "Городок"</t>
  </si>
  <si>
    <t>2411023174</t>
  </si>
  <si>
    <t>26760577</t>
  </si>
  <si>
    <t>ООО "УК"Заказчик ЖКУ"</t>
  </si>
  <si>
    <t>2404012340</t>
  </si>
  <si>
    <t>25-10-2010 00:00:00</t>
  </si>
  <si>
    <t>26499630</t>
  </si>
  <si>
    <t>ООО "Ужурское ЖКХ"</t>
  </si>
  <si>
    <t>2439006394</t>
  </si>
  <si>
    <t>26499333</t>
  </si>
  <si>
    <t>ООО "Улуйское"</t>
  </si>
  <si>
    <t>2409700541</t>
  </si>
  <si>
    <t>31000975</t>
  </si>
  <si>
    <t>ООО "Универсал"</t>
  </si>
  <si>
    <t>2443049305</t>
  </si>
  <si>
    <t>26515079</t>
  </si>
  <si>
    <t>ООО "Уральские тепловые сети"</t>
  </si>
  <si>
    <t>2448004562</t>
  </si>
  <si>
    <t>19-12-2007 00:00:00</t>
  </si>
  <si>
    <t>26501775</t>
  </si>
  <si>
    <t>ООО "ФармЭнерго"</t>
  </si>
  <si>
    <t>2464215761</t>
  </si>
  <si>
    <t>02-09-2002 00:00:00</t>
  </si>
  <si>
    <t>30876897</t>
  </si>
  <si>
    <t>ООО "Феникс"</t>
  </si>
  <si>
    <t>2465145130</t>
  </si>
  <si>
    <t>30388708</t>
  </si>
  <si>
    <t>ООО "Филимоновские теплосети"</t>
  </si>
  <si>
    <t>2450029525</t>
  </si>
  <si>
    <t>26768848</t>
  </si>
  <si>
    <t>ООО "Фиштраст"</t>
  </si>
  <si>
    <t>2433003862</t>
  </si>
  <si>
    <t>31647141</t>
  </si>
  <si>
    <t>ООО "ЦРКТ"</t>
  </si>
  <si>
    <t>2466262750</t>
  </si>
  <si>
    <t>26501763</t>
  </si>
  <si>
    <t>ООО "Шиноремонтный завод"</t>
  </si>
  <si>
    <t>2460044402</t>
  </si>
  <si>
    <t>30850954</t>
  </si>
  <si>
    <t>ООО "ЭТС"</t>
  </si>
  <si>
    <t>2465299958</t>
  </si>
  <si>
    <t>28496259</t>
  </si>
  <si>
    <t>ООО "ЭлТЭК"</t>
  </si>
  <si>
    <t>2460207047</t>
  </si>
  <si>
    <t>26517781</t>
  </si>
  <si>
    <t>ООО "Электросан"</t>
  </si>
  <si>
    <t>2462003384</t>
  </si>
  <si>
    <t>10-04-1992 00:00:00</t>
  </si>
  <si>
    <t>26320132</t>
  </si>
  <si>
    <t>ООО "Электросеть" с. Дзержинское</t>
  </si>
  <si>
    <t>2410000946</t>
  </si>
  <si>
    <t>30394264</t>
  </si>
  <si>
    <t>ООО "Энергия"</t>
  </si>
  <si>
    <t>2411024040</t>
  </si>
  <si>
    <t>20-02-2014 00:00:00</t>
  </si>
  <si>
    <t>26763092</t>
  </si>
  <si>
    <t>2426004713</t>
  </si>
  <si>
    <t>31606118</t>
  </si>
  <si>
    <t>2443052347</t>
  </si>
  <si>
    <t>26442617</t>
  </si>
  <si>
    <t>ООО "Энергопром"</t>
  </si>
  <si>
    <t>2449002945</t>
  </si>
  <si>
    <t>244901001</t>
  </si>
  <si>
    <t>27-08-2008 00:00:00</t>
  </si>
  <si>
    <t>31034569</t>
  </si>
  <si>
    <t>ООО "Энергорезерв"</t>
  </si>
  <si>
    <t>2465228019</t>
  </si>
  <si>
    <t>26501777</t>
  </si>
  <si>
    <t>ООО "Энергоцентр"</t>
  </si>
  <si>
    <t>2464104691</t>
  </si>
  <si>
    <t>28030650</t>
  </si>
  <si>
    <t>ООО «Атланта Красноярск»</t>
  </si>
  <si>
    <t>2466226279</t>
  </si>
  <si>
    <t>31634881</t>
  </si>
  <si>
    <t>ООО «Ачинская районная снабжающая компания»</t>
  </si>
  <si>
    <t>2443053020</t>
  </si>
  <si>
    <t>31544108</t>
  </si>
  <si>
    <t>ООО «КЭС»</t>
  </si>
  <si>
    <t>2411030823</t>
  </si>
  <si>
    <t>31559235</t>
  </si>
  <si>
    <t>ООО «МДМ Девелопмент»</t>
  </si>
  <si>
    <t>2464244579</t>
  </si>
  <si>
    <t>30877494</t>
  </si>
  <si>
    <t>ООО «РТК-Генерация»</t>
  </si>
  <si>
    <t>2411025781</t>
  </si>
  <si>
    <t>29650405</t>
  </si>
  <si>
    <t>ООО «Саянтеплоресурс»</t>
  </si>
  <si>
    <t>2433004506</t>
  </si>
  <si>
    <t>26499626</t>
  </si>
  <si>
    <t>ООО «Свет»</t>
  </si>
  <si>
    <t>2455026165</t>
  </si>
  <si>
    <t>31446510</t>
  </si>
  <si>
    <t>ООО «Сфера и К»</t>
  </si>
  <si>
    <t>2466251250</t>
  </si>
  <si>
    <t>30855325</t>
  </si>
  <si>
    <t>ООО «ТЭК 45»</t>
  </si>
  <si>
    <t>2453020070</t>
  </si>
  <si>
    <t>28037482</t>
  </si>
  <si>
    <t>ООО «Тепловая энергетическая компания»</t>
  </si>
  <si>
    <t>2462206835</t>
  </si>
  <si>
    <t>28536530</t>
  </si>
  <si>
    <t>ООО «Теплосеть»</t>
  </si>
  <si>
    <t>4701005692</t>
  </si>
  <si>
    <t>26499337</t>
  </si>
  <si>
    <t>ООО «Теплоэнергетический комплекс» города Боготола</t>
  </si>
  <si>
    <t>2444000486</t>
  </si>
  <si>
    <t>28979768</t>
  </si>
  <si>
    <t>ООО «Управление Ресурсами»</t>
  </si>
  <si>
    <t>2411025397</t>
  </si>
  <si>
    <t>30998063</t>
  </si>
  <si>
    <t>ООО «Уральский коммунальный комплекс»</t>
  </si>
  <si>
    <t>2448006633</t>
  </si>
  <si>
    <t>27970756</t>
  </si>
  <si>
    <t>ООО Агрокомплект</t>
  </si>
  <si>
    <t>2465273090</t>
  </si>
  <si>
    <t>31391348</t>
  </si>
  <si>
    <t>ООО ГК "Водоканал"</t>
  </si>
  <si>
    <t>2428002817</t>
  </si>
  <si>
    <t>26503208</t>
  </si>
  <si>
    <t>ООО ЖКК Солянский</t>
  </si>
  <si>
    <t>2448005206</t>
  </si>
  <si>
    <t>16-06-2009 00:00:00</t>
  </si>
  <si>
    <t>26619052</t>
  </si>
  <si>
    <t>ООО ЖКХ "Приморье"</t>
  </si>
  <si>
    <t>2403007059</t>
  </si>
  <si>
    <t>19-05-2005 00:00:00</t>
  </si>
  <si>
    <t>26501783</t>
  </si>
  <si>
    <t>ООО Курорт Озеро Учум</t>
  </si>
  <si>
    <t>2463061773</t>
  </si>
  <si>
    <t>31647006</t>
  </si>
  <si>
    <t>ООО РКЦ «Ресурс»</t>
  </si>
  <si>
    <t>2443052900</t>
  </si>
  <si>
    <t>26501300</t>
  </si>
  <si>
    <t>ООО Рыбинский КК</t>
  </si>
  <si>
    <t>2448005277</t>
  </si>
  <si>
    <t>12-08-2010 00:00:00</t>
  </si>
  <si>
    <t>28031514</t>
  </si>
  <si>
    <t>ООО СК "Вектор"</t>
  </si>
  <si>
    <t>2465280548</t>
  </si>
  <si>
    <t>26501120</t>
  </si>
  <si>
    <t>ООО Совхоз Елисеевский</t>
  </si>
  <si>
    <t>2416005771</t>
  </si>
  <si>
    <t>31433739</t>
  </si>
  <si>
    <t>ООО ТМ-Прогресс</t>
  </si>
  <si>
    <t>2463245428</t>
  </si>
  <si>
    <t>26499641</t>
  </si>
  <si>
    <t>ООО Тепло-Сбыт-Сервис</t>
  </si>
  <si>
    <t>2450012842</t>
  </si>
  <si>
    <t>26501668</t>
  </si>
  <si>
    <t>ООО Теплосервис</t>
  </si>
  <si>
    <t>2450025753</t>
  </si>
  <si>
    <t>28049092</t>
  </si>
  <si>
    <t>ООО УК "Альянсспецстрой"</t>
  </si>
  <si>
    <t>2443009422</t>
  </si>
  <si>
    <t>31261686</t>
  </si>
  <si>
    <t>ООО УК "Сосны"</t>
  </si>
  <si>
    <t>2466129780</t>
  </si>
  <si>
    <t>26760283</t>
  </si>
  <si>
    <t>ООО УК «НКС»</t>
  </si>
  <si>
    <t>2426004826</t>
  </si>
  <si>
    <t>28932286</t>
  </si>
  <si>
    <t>ООО УК Богучанжилкомхоз</t>
  </si>
  <si>
    <t>2407061346</t>
  </si>
  <si>
    <t>26502778</t>
  </si>
  <si>
    <t>ООО Электросантехсервис</t>
  </si>
  <si>
    <t>2423009417</t>
  </si>
  <si>
    <t>27676645</t>
  </si>
  <si>
    <t>ПАО "РусГидро"</t>
  </si>
  <si>
    <t>2460066195</t>
  </si>
  <si>
    <t>997650001</t>
  </si>
  <si>
    <t>13-07-2011 00:00:00</t>
  </si>
  <si>
    <t>26445111</t>
  </si>
  <si>
    <t>ПАО "Юнипро"</t>
  </si>
  <si>
    <t>8602067092</t>
  </si>
  <si>
    <t>245902002</t>
  </si>
  <si>
    <t>26502719</t>
  </si>
  <si>
    <t>Решотинский шпалопропиточный завод - филиал АО "ТрансВудСервис"</t>
  </si>
  <si>
    <t>7708670340</t>
  </si>
  <si>
    <t>242802001</t>
  </si>
  <si>
    <t>26502891</t>
  </si>
  <si>
    <t>СХП ЗАО "Владимировское"</t>
  </si>
  <si>
    <t>2427000567</t>
  </si>
  <si>
    <t>26820222</t>
  </si>
  <si>
    <t>ФБУ "Объединение исправительных учреждений №26" ГУФСИН по Красноярскому краю</t>
  </si>
  <si>
    <t>2407011169</t>
  </si>
  <si>
    <t>26501676</t>
  </si>
  <si>
    <t>ФБУ ОИУ-1 ОУХД ГУФСИН России по Красн краю</t>
  </si>
  <si>
    <t>2420006496</t>
  </si>
  <si>
    <t>26501773</t>
  </si>
  <si>
    <t>ФГАОУ ВПО "Сибирский федеральный университет"</t>
  </si>
  <si>
    <t>2463011853</t>
  </si>
  <si>
    <t>246331001</t>
  </si>
  <si>
    <t>30903763</t>
  </si>
  <si>
    <t>ФГБУ "ЦЖКУ" МИНОБОРОНЫ РОССИИ</t>
  </si>
  <si>
    <t>7729314745</t>
  </si>
  <si>
    <t>770101001</t>
  </si>
  <si>
    <t>26442458</t>
  </si>
  <si>
    <t>ФГУ "Комбинат "Ангара" Росрезерва</t>
  </si>
  <si>
    <t>2423005532</t>
  </si>
  <si>
    <t>20-02-1995 00:00:00</t>
  </si>
  <si>
    <t>26371424</t>
  </si>
  <si>
    <t>ФГУП "Горно-химический комбинат"</t>
  </si>
  <si>
    <t>2452000401</t>
  </si>
  <si>
    <t>05-08-2002 00:00:00</t>
  </si>
  <si>
    <t>26439113</t>
  </si>
  <si>
    <t>ФГУП ПО Красноярский химический комбинат "Енисей"</t>
  </si>
  <si>
    <t>2451000046</t>
  </si>
  <si>
    <t>30-09-2002 00:00:00</t>
  </si>
  <si>
    <t>30400530</t>
  </si>
  <si>
    <t>ФКУ "Колония-поселение №10 с ОУХД ГУ ФСИН по Красноярскому краю"</t>
  </si>
  <si>
    <t>3817020666</t>
  </si>
  <si>
    <t>381701001</t>
  </si>
  <si>
    <t>26499643</t>
  </si>
  <si>
    <t>ФКУ ИК-16 ГУФСИН России по Красноярскому краю</t>
  </si>
  <si>
    <t>2440004602</t>
  </si>
  <si>
    <t>27576925</t>
  </si>
  <si>
    <t>Филиал ОАО "РЭУ" "Иркутский"</t>
  </si>
  <si>
    <t>7714783092</t>
  </si>
  <si>
    <t>381143001</t>
  </si>
  <si>
    <t>03-08-2010 00:00:00</t>
  </si>
  <si>
    <t>27671038</t>
  </si>
  <si>
    <t>Филиал ОАО «Э.ОН Россия» «Тепловые сети Березовской ГРЭС»</t>
  </si>
  <si>
    <t>245902001</t>
  </si>
  <si>
    <t>27544654</t>
  </si>
  <si>
    <t>Филиал ПАО «ОГК-2» - Красноярская ГРЭС-2</t>
  </si>
  <si>
    <t>2607018122</t>
  </si>
  <si>
    <t>245343001</t>
  </si>
  <si>
    <t>30914574</t>
  </si>
  <si>
    <t>Филиал ФГБУ "ЦЖКУ" МИНОБОРОНЫ РОССИИ (по ЦВО)</t>
  </si>
  <si>
    <t>667043001</t>
  </si>
  <si>
    <t>26371423</t>
  </si>
  <si>
    <t>Химический завод - филиал АО  "Красноярский машиностроительный завод"</t>
  </si>
  <si>
    <t>17-10-2002 00:00:00</t>
  </si>
  <si>
    <t>26620858</t>
  </si>
  <si>
    <t>Ярцевский филиал ОАО "Лесосибирский ЛДК 1"</t>
  </si>
  <si>
    <t>2454003302</t>
  </si>
  <si>
    <t>244702002</t>
  </si>
  <si>
    <t>26559188</t>
  </si>
  <si>
    <t>АО "Енисейская ТГК (ТГК-13)" - Минусинская ТЭЦ</t>
  </si>
  <si>
    <t>245502001</t>
  </si>
  <si>
    <t>09-03-2007 00:00:00</t>
  </si>
  <si>
    <t>26371429</t>
  </si>
  <si>
    <t>АО "Сибирский лесохимический завод"</t>
  </si>
  <si>
    <t>2454019736</t>
  </si>
  <si>
    <t>31-03-2009 00:00:00</t>
  </si>
  <si>
    <t>31632854</t>
  </si>
  <si>
    <t>БМУП "Районное АТП"</t>
  </si>
  <si>
    <t>2407012187</t>
  </si>
  <si>
    <t>27713863</t>
  </si>
  <si>
    <t>Благовещенский сельский совет</t>
  </si>
  <si>
    <t>2416001544</t>
  </si>
  <si>
    <t>26893402</t>
  </si>
  <si>
    <t>ВСМУП "Жилкомсервис"</t>
  </si>
  <si>
    <t>2416005517</t>
  </si>
  <si>
    <t>26559213</t>
  </si>
  <si>
    <t>ДООО "Водоканал"</t>
  </si>
  <si>
    <t>2437004296</t>
  </si>
  <si>
    <t>27-11-2009 00:00:00</t>
  </si>
  <si>
    <t>26440786</t>
  </si>
  <si>
    <t>ЗАО "Птицефабрика "Канская"</t>
  </si>
  <si>
    <t>2450024661</t>
  </si>
  <si>
    <t>27577237</t>
  </si>
  <si>
    <t>ЗАО ПСК "Союз"</t>
  </si>
  <si>
    <t>2464007521</t>
  </si>
  <si>
    <t>540501001</t>
  </si>
  <si>
    <t>31522033</t>
  </si>
  <si>
    <t>ИП "Маймага С.М."</t>
  </si>
  <si>
    <t>140300347481</t>
  </si>
  <si>
    <t>27713874</t>
  </si>
  <si>
    <t>Ивановский сельский совет</t>
  </si>
  <si>
    <t>2416001569</t>
  </si>
  <si>
    <t>27713921</t>
  </si>
  <si>
    <t>Изумрудновский сельский совет</t>
  </si>
  <si>
    <t>2416001576</t>
  </si>
  <si>
    <t>27580567</t>
  </si>
  <si>
    <t>Изумрудновское МУП "Лидер"</t>
  </si>
  <si>
    <t>2416004626</t>
  </si>
  <si>
    <t>28046335</t>
  </si>
  <si>
    <t>КГБУ СО "Шарыповский психоневрологический интернат"</t>
  </si>
  <si>
    <t>2441000992</t>
  </si>
  <si>
    <t>26371409</t>
  </si>
  <si>
    <t>МКП Боготольского района "Услуга"</t>
  </si>
  <si>
    <t>2444301420</t>
  </si>
  <si>
    <t>15-05-2003 00:00:00</t>
  </si>
  <si>
    <t>31391089</t>
  </si>
  <si>
    <t>МКУ "Водолей"</t>
  </si>
  <si>
    <t>2401006204</t>
  </si>
  <si>
    <t>30398411</t>
  </si>
  <si>
    <t>МКУ "Исток"</t>
  </si>
  <si>
    <t>2415001252</t>
  </si>
  <si>
    <t>241501001</t>
  </si>
  <si>
    <t>31492406</t>
  </si>
  <si>
    <t>МКУ "МПЧ № 1"</t>
  </si>
  <si>
    <t>2407010038</t>
  </si>
  <si>
    <t>28875999</t>
  </si>
  <si>
    <t>МКУ "Селянка"</t>
  </si>
  <si>
    <t>2415005987</t>
  </si>
  <si>
    <t>31652287</t>
  </si>
  <si>
    <t>МКУ "ЦХО" Карапсельского сельсовета</t>
  </si>
  <si>
    <t>2415006589</t>
  </si>
  <si>
    <t>31255968</t>
  </si>
  <si>
    <t>МКУ "ЦХО" Новогородского сельсовета</t>
  </si>
  <si>
    <t>2415005930</t>
  </si>
  <si>
    <t>31255994</t>
  </si>
  <si>
    <t>МКУ ЦХО Новопокровского сельсовета</t>
  </si>
  <si>
    <t>2415001291</t>
  </si>
  <si>
    <t>31522021</t>
  </si>
  <si>
    <t>МКУП  "Ванаваракомсервис"</t>
  </si>
  <si>
    <t>2470200065</t>
  </si>
  <si>
    <t>26371425</t>
  </si>
  <si>
    <t>МП ЗАТО края "Жилищно-коммунальное хозяйство" п. Подгорный</t>
  </si>
  <si>
    <t>2452018455</t>
  </si>
  <si>
    <t>05-05-1999 00:00:00</t>
  </si>
  <si>
    <t>26371402</t>
  </si>
  <si>
    <t>МУП "Водоканал" Иджинского сельсовета</t>
  </si>
  <si>
    <t>2442010915</t>
  </si>
  <si>
    <t>06-12-2006 00:00:00</t>
  </si>
  <si>
    <t>31038989</t>
  </si>
  <si>
    <t>МУП "Водоканал" Синеборского сельсовета</t>
  </si>
  <si>
    <t>2442013264</t>
  </si>
  <si>
    <t>31544102</t>
  </si>
  <si>
    <t>МУП "Водоресурс" Есаульского сельсовета</t>
  </si>
  <si>
    <t>2404021539</t>
  </si>
  <si>
    <t>28873591</t>
  </si>
  <si>
    <t>МУП "Дзержинское коммунальное предприятие"</t>
  </si>
  <si>
    <t>2410004186</t>
  </si>
  <si>
    <t>30852215</t>
  </si>
  <si>
    <t>МУП "Дивногорский водоконал"</t>
  </si>
  <si>
    <t>2446008201</t>
  </si>
  <si>
    <t>31492166</t>
  </si>
  <si>
    <t>МУП "Мотыгинское ЖКХ"</t>
  </si>
  <si>
    <t>2426005562</t>
  </si>
  <si>
    <t>28454009</t>
  </si>
  <si>
    <t>МУП "Родник"</t>
  </si>
  <si>
    <t>2421003723</t>
  </si>
  <si>
    <t>242101001</t>
  </si>
  <si>
    <t>27713665</t>
  </si>
  <si>
    <t>МУП "ЮДИНСКОЕ ЖКХ"</t>
  </si>
  <si>
    <t>2416004619</t>
  </si>
  <si>
    <t>26442635</t>
  </si>
  <si>
    <t>МУП ЖКХ "АлПииКо"</t>
  </si>
  <si>
    <t>2439006771</t>
  </si>
  <si>
    <t>17-08-2006 00:00:00</t>
  </si>
  <si>
    <t>28048406</t>
  </si>
  <si>
    <t>МУП Усть-Ярульское "Тройка"</t>
  </si>
  <si>
    <t>2416004633</t>
  </si>
  <si>
    <t>26433088</t>
  </si>
  <si>
    <t>МУП Шушенского района "Водоканал"</t>
  </si>
  <si>
    <t>2442000459</t>
  </si>
  <si>
    <t>10-09-2002 00:00:00</t>
  </si>
  <si>
    <t>28505625</t>
  </si>
  <si>
    <t>МУП г. Енисейска "Городской коммунальный сервис"</t>
  </si>
  <si>
    <t>2447007828</t>
  </si>
  <si>
    <t>26440698</t>
  </si>
  <si>
    <t>МУПП "Тайга"</t>
  </si>
  <si>
    <t>2415005049</t>
  </si>
  <si>
    <t>30-11-2006 00:00:00</t>
  </si>
  <si>
    <t>27713878</t>
  </si>
  <si>
    <t>Мельничный сельский совет</t>
  </si>
  <si>
    <t>2416001590</t>
  </si>
  <si>
    <t>26445325</t>
  </si>
  <si>
    <t>ОАО " РУСАЛ Красноярск"</t>
  </si>
  <si>
    <t>2465000141</t>
  </si>
  <si>
    <t>24-08-2002 00:00:00</t>
  </si>
  <si>
    <t>26371403</t>
  </si>
  <si>
    <t>ОАО "Ачинская хлебная база № 17"</t>
  </si>
  <si>
    <t>2443005481</t>
  </si>
  <si>
    <t>27583567</t>
  </si>
  <si>
    <t>ОАО "Транссибнефть" филиал Новосибирское РНУ НПС "Каштан</t>
  </si>
  <si>
    <t>554250011</t>
  </si>
  <si>
    <t>26374077</t>
  </si>
  <si>
    <t>ОАО "Транссибнефть"Красноярское РНУ Кемчугская НПС</t>
  </si>
  <si>
    <t>242103001</t>
  </si>
  <si>
    <t>15-06-1994 00:00:00</t>
  </si>
  <si>
    <t>30872160</t>
  </si>
  <si>
    <t>ООО "Агрофермер"</t>
  </si>
  <si>
    <t>2411021201</t>
  </si>
  <si>
    <t>31565548</t>
  </si>
  <si>
    <t>ООО "АкваРесурс"</t>
  </si>
  <si>
    <t>2459021175</t>
  </si>
  <si>
    <t>28876061</t>
  </si>
  <si>
    <t>ООО "Ангарская ТГК"</t>
  </si>
  <si>
    <t>2426004880</t>
  </si>
  <si>
    <t>26644480</t>
  </si>
  <si>
    <t>ООО "Артезиан"</t>
  </si>
  <si>
    <t>2415005803</t>
  </si>
  <si>
    <t>09-10-2009 00:00:00</t>
  </si>
  <si>
    <t>31255743</t>
  </si>
  <si>
    <t>ООО "БКС"</t>
  </si>
  <si>
    <t>2444002966</t>
  </si>
  <si>
    <t>26760544</t>
  </si>
  <si>
    <t>ООО "Вико"</t>
  </si>
  <si>
    <t>2442009571</t>
  </si>
  <si>
    <t>26371341</t>
  </si>
  <si>
    <t>ООО "Водные ресурсы"</t>
  </si>
  <si>
    <t>2407061730</t>
  </si>
  <si>
    <t>07-03-2006 00:00:00</t>
  </si>
  <si>
    <t>26760390</t>
  </si>
  <si>
    <t>ООО "Водоканал Плюс"</t>
  </si>
  <si>
    <t>2429002802</t>
  </si>
  <si>
    <t>08-10-2010 00:00:00</t>
  </si>
  <si>
    <t>29645476</t>
  </si>
  <si>
    <t>ООО "Водоканал"</t>
  </si>
  <si>
    <t>2423014512</t>
  </si>
  <si>
    <t>26371439</t>
  </si>
  <si>
    <t>2456009765</t>
  </si>
  <si>
    <t>20-05-2005 00:00:00</t>
  </si>
  <si>
    <t>30869849</t>
  </si>
  <si>
    <t>ООО "Водоканал-Сервис"</t>
  </si>
  <si>
    <t>2444002807</t>
  </si>
  <si>
    <t>26371421</t>
  </si>
  <si>
    <t>ООО "Водоканал-сервис"</t>
  </si>
  <si>
    <t>2450019630</t>
  </si>
  <si>
    <t>03-08-2004 00:00:00</t>
  </si>
  <si>
    <t>30386496</t>
  </si>
  <si>
    <t>ООО "Водоснабжение"</t>
  </si>
  <si>
    <t>2420008140</t>
  </si>
  <si>
    <t>31384093</t>
  </si>
  <si>
    <t>ООО "Восток"</t>
  </si>
  <si>
    <t>2465160635</t>
  </si>
  <si>
    <t>26371461</t>
  </si>
  <si>
    <t>ООО "Дивногорский водоканал"</t>
  </si>
  <si>
    <t>2464076268</t>
  </si>
  <si>
    <t>31628124</t>
  </si>
  <si>
    <t>ООО "Диполь"</t>
  </si>
  <si>
    <t>2465345795</t>
  </si>
  <si>
    <t>30869819</t>
  </si>
  <si>
    <t>ООО "Енисейский водоканал"</t>
  </si>
  <si>
    <t>2447013170</t>
  </si>
  <si>
    <t>31469721</t>
  </si>
  <si>
    <t>ООО "ЕссейЭнерго"</t>
  </si>
  <si>
    <t>2470001454</t>
  </si>
  <si>
    <t>26371335</t>
  </si>
  <si>
    <t>ООО "ЖКХ"</t>
  </si>
  <si>
    <t>2403006930</t>
  </si>
  <si>
    <t>13-09-2004 00:00:00</t>
  </si>
  <si>
    <t>26371338</t>
  </si>
  <si>
    <t>2404006033</t>
  </si>
  <si>
    <t>20-05-2004 00:00:00</t>
  </si>
  <si>
    <t>31255936</t>
  </si>
  <si>
    <t>ООО "ЖКХ-КОМФОРТ"</t>
  </si>
  <si>
    <t>2415006275</t>
  </si>
  <si>
    <t>26763089</t>
  </si>
  <si>
    <t>ООО "Импульс"</t>
  </si>
  <si>
    <t>2426004706</t>
  </si>
  <si>
    <t>28873607</t>
  </si>
  <si>
    <t>ООО "Инженерные сети"</t>
  </si>
  <si>
    <t>2464257024</t>
  </si>
  <si>
    <t>30389328</t>
  </si>
  <si>
    <t>ООО "КРАСНОЯРСКАЯ СТРОИТЕЛЬНАЯ КОМПАНИЯ - УЮТ"</t>
  </si>
  <si>
    <t>2404016546</t>
  </si>
  <si>
    <t>30877699</t>
  </si>
  <si>
    <t>ООО "Квадрат"</t>
  </si>
  <si>
    <t>2450030231</t>
  </si>
  <si>
    <t>28144240</t>
  </si>
  <si>
    <t>ООО "Кедровый бор"</t>
  </si>
  <si>
    <t>2411017413</t>
  </si>
  <si>
    <t>26620852</t>
  </si>
  <si>
    <t>ООО "Коммунальщик-Н"</t>
  </si>
  <si>
    <t>2447008966</t>
  </si>
  <si>
    <t>28-08-2006 00:00:00</t>
  </si>
  <si>
    <t>27579115</t>
  </si>
  <si>
    <t>ООО "Курагинский Энергосервис"</t>
  </si>
  <si>
    <t>2423013484</t>
  </si>
  <si>
    <t>28077890</t>
  </si>
  <si>
    <t>ООО "Обслуживание коммунального комплекса"</t>
  </si>
  <si>
    <t>2408005552</t>
  </si>
  <si>
    <t>240801001</t>
  </si>
  <si>
    <t>26889459</t>
  </si>
  <si>
    <t>ООО "Провинция плюс"</t>
  </si>
  <si>
    <t>2444302582</t>
  </si>
  <si>
    <t>04-06-2007 00:00:00</t>
  </si>
  <si>
    <t>26760591</t>
  </si>
  <si>
    <t>ООО "РемСтройКомплект"</t>
  </si>
  <si>
    <t>7703621117</t>
  </si>
  <si>
    <t>22-12-2006 00:00:00</t>
  </si>
  <si>
    <t>28053227</t>
  </si>
  <si>
    <t>ООО "Ремонт +"</t>
  </si>
  <si>
    <t>2464237268</t>
  </si>
  <si>
    <t>31390884</t>
  </si>
  <si>
    <t>ООО "Ресурс Т"</t>
  </si>
  <si>
    <t>2463238999</t>
  </si>
  <si>
    <t>30870451</t>
  </si>
  <si>
    <t>28459938</t>
  </si>
  <si>
    <t>ООО "СИБТЕПЛО"</t>
  </si>
  <si>
    <t>2439008088</t>
  </si>
  <si>
    <t>31551887</t>
  </si>
  <si>
    <t>2433004619</t>
  </si>
  <si>
    <t>31492162</t>
  </si>
  <si>
    <t>ООО "Сетевая Городская Компания"</t>
  </si>
  <si>
    <t>2460116583</t>
  </si>
  <si>
    <t>31059142</t>
  </si>
  <si>
    <t>ООО "СибЭкоПром"</t>
  </si>
  <si>
    <t>2448006440</t>
  </si>
  <si>
    <t>26371455</t>
  </si>
  <si>
    <t>ООО "Система водоснабжения региона"</t>
  </si>
  <si>
    <t>2459014594</t>
  </si>
  <si>
    <t>26-07-2006 00:00:00</t>
  </si>
  <si>
    <t>28053260</t>
  </si>
  <si>
    <t>ООО "СтройКом"</t>
  </si>
  <si>
    <t>2464237282</t>
  </si>
  <si>
    <t>31388609</t>
  </si>
  <si>
    <t>ООО "Таймыр Альянс Трейдинг"</t>
  </si>
  <si>
    <t>2469003908</t>
  </si>
  <si>
    <t>26442357</t>
  </si>
  <si>
    <t>ООО "УЖКХ"</t>
  </si>
  <si>
    <t>2459015615</t>
  </si>
  <si>
    <t>10-12-2007 00:00:00</t>
  </si>
  <si>
    <t>30801544</t>
  </si>
  <si>
    <t>ООО "УК "ЭнергобытСервис"</t>
  </si>
  <si>
    <t>2469003175</t>
  </si>
  <si>
    <t>26444742</t>
  </si>
  <si>
    <t>ООО "Центр инженерно-технического обеспечения"</t>
  </si>
  <si>
    <t>2459014788</t>
  </si>
  <si>
    <t>13-12-2006 00:00:00</t>
  </si>
  <si>
    <t>26439169</t>
  </si>
  <si>
    <t>ООО "Центр реализации коммунальных услуг"</t>
  </si>
  <si>
    <t>2459013819</t>
  </si>
  <si>
    <t>30-11-2005 00:00:00</t>
  </si>
  <si>
    <t>28456221</t>
  </si>
  <si>
    <t>ООО "Чистый двор"</t>
  </si>
  <si>
    <t>2442011228</t>
  </si>
  <si>
    <t>31543066</t>
  </si>
  <si>
    <t>ООО "ЭКО-ВОСТОК"</t>
  </si>
  <si>
    <t>2465181307</t>
  </si>
  <si>
    <t>244501001</t>
  </si>
  <si>
    <t>30359237</t>
  </si>
  <si>
    <t>ООО «БАЛАХТА - СТРОЙКОМПЛЕКТ»</t>
  </si>
  <si>
    <t>2403009120</t>
  </si>
  <si>
    <t>31640541</t>
  </si>
  <si>
    <t>ООО «Северный Неоплан Красноярск»</t>
  </si>
  <si>
    <t>2411022660</t>
  </si>
  <si>
    <t>31634932</t>
  </si>
  <si>
    <t>ООО «Стратегия»</t>
  </si>
  <si>
    <t>2415006525</t>
  </si>
  <si>
    <t>30855331</t>
  </si>
  <si>
    <t>ООО «ТВК»</t>
  </si>
  <si>
    <t>2453020143</t>
  </si>
  <si>
    <t>31022343</t>
  </si>
  <si>
    <t>ООО ТГК "Энергия"</t>
  </si>
  <si>
    <t>2411026457</t>
  </si>
  <si>
    <t>30477246</t>
  </si>
  <si>
    <t>ООО Торговый дом "Маршал"</t>
  </si>
  <si>
    <t>2463087940</t>
  </si>
  <si>
    <t>31256235</t>
  </si>
  <si>
    <t>ООО УК «Заозерновский Водоканал»</t>
  </si>
  <si>
    <t>2448006432</t>
  </si>
  <si>
    <t>26445092</t>
  </si>
  <si>
    <t>ПАО "ГМК"Норильский никель" "Норильскэнерго"- филиал ПАО "ГМК"Норильский никель"</t>
  </si>
  <si>
    <t>8401005730</t>
  </si>
  <si>
    <t>13-01-2005 00:00:00</t>
  </si>
  <si>
    <t>26319036</t>
  </si>
  <si>
    <t>ПАО "Красноярскэнергосбыт"</t>
  </si>
  <si>
    <t>2466132221</t>
  </si>
  <si>
    <t>28463973</t>
  </si>
  <si>
    <t>ПАО "Красфарма"</t>
  </si>
  <si>
    <t>2464010490</t>
  </si>
  <si>
    <t>30871091</t>
  </si>
  <si>
    <t>СМУП "Тальское КХ"</t>
  </si>
  <si>
    <t>2416006341</t>
  </si>
  <si>
    <t>26620879</t>
  </si>
  <si>
    <t>СПК "Майский"</t>
  </si>
  <si>
    <t>2416005789</t>
  </si>
  <si>
    <t>27713882</t>
  </si>
  <si>
    <t>Сергеевский сельский совет</t>
  </si>
  <si>
    <t>2416001600</t>
  </si>
  <si>
    <t>27713886</t>
  </si>
  <si>
    <t>Степановский сельский совет</t>
  </si>
  <si>
    <t>2416001625</t>
  </si>
  <si>
    <t>28451380</t>
  </si>
  <si>
    <t>Степановское МУП "Кедр"</t>
  </si>
  <si>
    <t>2416006020</t>
  </si>
  <si>
    <t>27713890</t>
  </si>
  <si>
    <t>Тальский сельский совет</t>
  </si>
  <si>
    <t>2416001632</t>
  </si>
  <si>
    <t>27713894</t>
  </si>
  <si>
    <t>Тумаковский сельский совет</t>
  </si>
  <si>
    <t>2416001640</t>
  </si>
  <si>
    <t>27713898</t>
  </si>
  <si>
    <t>Успенский сельский совет</t>
  </si>
  <si>
    <t>2416001671</t>
  </si>
  <si>
    <t>27713906</t>
  </si>
  <si>
    <t>Усть-Каначульский сельский совет</t>
  </si>
  <si>
    <t>2416001689</t>
  </si>
  <si>
    <t>27713913</t>
  </si>
  <si>
    <t>Усть-Ярульский сельский совет</t>
  </si>
  <si>
    <t>2416001664</t>
  </si>
  <si>
    <t>27713917</t>
  </si>
  <si>
    <t>Чухломинский сельский совет</t>
  </si>
  <si>
    <t>2416001696</t>
  </si>
  <si>
    <t>31255905</t>
  </si>
  <si>
    <t>Ю-ЕМУП ЖКХ "Южно-Енисейский"</t>
  </si>
  <si>
    <t>2426005530</t>
  </si>
  <si>
    <t>27551605</t>
  </si>
  <si>
    <t>"Норильскэнерго" - филиал ПАО "ГМК "Норильский никель"</t>
  </si>
  <si>
    <t>245703001</t>
  </si>
  <si>
    <t>30869795</t>
  </si>
  <si>
    <t>АО "ЕнисейАгроСоюз"</t>
  </si>
  <si>
    <t>2435006523</t>
  </si>
  <si>
    <t>31089021</t>
  </si>
  <si>
    <t>АО "УЖБК"</t>
  </si>
  <si>
    <t>2440000020</t>
  </si>
  <si>
    <t>31586645</t>
  </si>
  <si>
    <t>ИП Слезко В.П.</t>
  </si>
  <si>
    <t>246525081643</t>
  </si>
  <si>
    <t>31398361</t>
  </si>
  <si>
    <t>МКУП "Енисейское Коммунальное Предприятие" г.Енисейска</t>
  </si>
  <si>
    <t>2447013652</t>
  </si>
  <si>
    <t>26559240</t>
  </si>
  <si>
    <t>МП "Хозяйственное обеспечение"</t>
  </si>
  <si>
    <t>8801012563</t>
  </si>
  <si>
    <t>15-12-2004 00:00:00</t>
  </si>
  <si>
    <t>30389307</t>
  </si>
  <si>
    <t>МУП "РиэлтИнвестКонсалтинг"</t>
  </si>
  <si>
    <t>2415005232</t>
  </si>
  <si>
    <t>31261755</t>
  </si>
  <si>
    <t>ООО "Аграрная группа-Красноярск"</t>
  </si>
  <si>
    <t>2408005841</t>
  </si>
  <si>
    <t>240801100</t>
  </si>
  <si>
    <t>27573424</t>
  </si>
  <si>
    <t>ООО "Агропромкомплект"</t>
  </si>
  <si>
    <t>2448002332</t>
  </si>
  <si>
    <t>30412677</t>
  </si>
  <si>
    <t>ООО "Альянс"</t>
  </si>
  <si>
    <t>2405000235</t>
  </si>
  <si>
    <t>30874897</t>
  </si>
  <si>
    <t>ООО "Аэропорт "Норильск"</t>
  </si>
  <si>
    <t>2457067174</t>
  </si>
  <si>
    <t>30386503</t>
  </si>
  <si>
    <t>ООО "Водоотведение"</t>
  </si>
  <si>
    <t>2420008126</t>
  </si>
  <si>
    <t>12-01-2015 00:00:00</t>
  </si>
  <si>
    <t>31256125</t>
  </si>
  <si>
    <t>ООО "ГКС"</t>
  </si>
  <si>
    <t>2466192534</t>
  </si>
  <si>
    <t>30869828</t>
  </si>
  <si>
    <t>ООО "Енисейское сервисное предприятие"</t>
  </si>
  <si>
    <t>2447012641</t>
  </si>
  <si>
    <t>31022004</t>
  </si>
  <si>
    <t>ООО "Зыковская сетевая компания"</t>
  </si>
  <si>
    <t>2404019723</t>
  </si>
  <si>
    <t>31528506</t>
  </si>
  <si>
    <t>ООО "Интеграл"</t>
  </si>
  <si>
    <t>2449002977</t>
  </si>
  <si>
    <t>26558716</t>
  </si>
  <si>
    <t>ООО "Металлист"</t>
  </si>
  <si>
    <t>2459010631</t>
  </si>
  <si>
    <t>31466675</t>
  </si>
  <si>
    <t>ООО "НН Технические сервисы"</t>
  </si>
  <si>
    <t>2457063268</t>
  </si>
  <si>
    <t>780401001</t>
  </si>
  <si>
    <t>27573693</t>
  </si>
  <si>
    <t>ООО "Полигон"</t>
  </si>
  <si>
    <t>2444303314</t>
  </si>
  <si>
    <t>28046295</t>
  </si>
  <si>
    <t>ООО "Предприятие Жилищно-Коммунального хозяйства"</t>
  </si>
  <si>
    <t>2459012565</t>
  </si>
  <si>
    <t>31387549</t>
  </si>
  <si>
    <t>2440008124</t>
  </si>
  <si>
    <t>31382512</t>
  </si>
  <si>
    <t>ООО "Севераж"</t>
  </si>
  <si>
    <t>2421004050</t>
  </si>
  <si>
    <t>26760541</t>
  </si>
  <si>
    <t>ООО "Теплоэлектросервис"</t>
  </si>
  <si>
    <t>2442011500</t>
  </si>
  <si>
    <t>28452758</t>
  </si>
  <si>
    <t>ООО "Типтур"</t>
  </si>
  <si>
    <t>2449002705</t>
  </si>
  <si>
    <t>31467808</t>
  </si>
  <si>
    <t>ООО "Удача плюс"</t>
  </si>
  <si>
    <t>2415001830</t>
  </si>
  <si>
    <t>31573817</t>
  </si>
  <si>
    <t>ООО «ГОН»</t>
  </si>
  <si>
    <t>2405000644</t>
  </si>
  <si>
    <t>31543099</t>
  </si>
  <si>
    <t>ООО «Саянкомсервис»</t>
  </si>
  <si>
    <t>2433004633</t>
  </si>
  <si>
    <t>31022363</t>
  </si>
  <si>
    <t>ООО ЭК "Энергия"</t>
  </si>
  <si>
    <t>2411026489</t>
  </si>
  <si>
    <t>26524393</t>
  </si>
  <si>
    <t>АО "АтомЭнергоСбыт"</t>
  </si>
  <si>
    <t>7704228075</t>
  </si>
  <si>
    <t>772501001</t>
  </si>
  <si>
    <t>28819374</t>
  </si>
  <si>
    <t>АО "Атомэнергопромсбыт"</t>
  </si>
  <si>
    <t>7725828549</t>
  </si>
  <si>
    <t>772601001</t>
  </si>
  <si>
    <t>06-05-2014 00:00:00</t>
  </si>
  <si>
    <t>28141129</t>
  </si>
  <si>
    <t>АО "БоАЗ"</t>
  </si>
  <si>
    <t>2465102746</t>
  </si>
  <si>
    <t>26510612</t>
  </si>
  <si>
    <t>АО "Витимэнергосбыт"</t>
  </si>
  <si>
    <t>3802010714</t>
  </si>
  <si>
    <t>380201001</t>
  </si>
  <si>
    <t>26448590</t>
  </si>
  <si>
    <t>АО "ЕЭСнК"</t>
  </si>
  <si>
    <t>7727232575</t>
  </si>
  <si>
    <t>09-12-2012 00:00:00</t>
  </si>
  <si>
    <t>30353309</t>
  </si>
  <si>
    <t>АО "ЕвроСибЭнерго"</t>
  </si>
  <si>
    <t>7706697347</t>
  </si>
  <si>
    <t>26318876</t>
  </si>
  <si>
    <t>АО "Мосэнергосбыт"</t>
  </si>
  <si>
    <t>7736520080</t>
  </si>
  <si>
    <t>26617350</t>
  </si>
  <si>
    <t>АО "Оборонэнергосбыт"</t>
  </si>
  <si>
    <t>7704731218</t>
  </si>
  <si>
    <t>773043001</t>
  </si>
  <si>
    <t>23-03-2010 00:00:00</t>
  </si>
  <si>
    <t>26320113</t>
  </si>
  <si>
    <t>АО "Россети Сибирь Тываэнерго"</t>
  </si>
  <si>
    <t>1701029232</t>
  </si>
  <si>
    <t>170101001</t>
  </si>
  <si>
    <t>26448586</t>
  </si>
  <si>
    <t>АО "Сибурэнергоменеджмент"</t>
  </si>
  <si>
    <t>7727276526</t>
  </si>
  <si>
    <t>366301001</t>
  </si>
  <si>
    <t>26519096</t>
  </si>
  <si>
    <t>АО "Система"</t>
  </si>
  <si>
    <t>4205173700</t>
  </si>
  <si>
    <t>420501001</t>
  </si>
  <si>
    <t>05-02-2009 00:00:00</t>
  </si>
  <si>
    <t>26566282</t>
  </si>
  <si>
    <t>АО "Улан-Удэ Энерго"</t>
  </si>
  <si>
    <t>0326481003</t>
  </si>
  <si>
    <t>032301001</t>
  </si>
  <si>
    <t>31207932</t>
  </si>
  <si>
    <t>АО "Энергосбыт"</t>
  </si>
  <si>
    <t>7453215550</t>
  </si>
  <si>
    <t>745301001</t>
  </si>
  <si>
    <t>31080320</t>
  </si>
  <si>
    <t>АО "Энергосервисная компания Сибири"</t>
  </si>
  <si>
    <t>5501231424</t>
  </si>
  <si>
    <t>30921945</t>
  </si>
  <si>
    <t>Бородинский филиал ООО "Энергосервис"</t>
  </si>
  <si>
    <t>4212038927</t>
  </si>
  <si>
    <t>244543001</t>
  </si>
  <si>
    <t>27573942</t>
  </si>
  <si>
    <t>ЗАО "Ванкорнефть"</t>
  </si>
  <si>
    <t>2437261631</t>
  </si>
  <si>
    <t>26320158</t>
  </si>
  <si>
    <t>ЗАО "Минусинские городские ЭС"</t>
  </si>
  <si>
    <t>2455021216</t>
  </si>
  <si>
    <t>26320133</t>
  </si>
  <si>
    <t>ЗАО "Прииск Удерейский"</t>
  </si>
  <si>
    <t>2426003621</t>
  </si>
  <si>
    <t>26500086</t>
  </si>
  <si>
    <t>ЗАО "Флагман-инвест"</t>
  </si>
  <si>
    <t>2465067548</t>
  </si>
  <si>
    <t>26320170</t>
  </si>
  <si>
    <t>ЗАО Лыжный стадион "Ветлужанка"</t>
  </si>
  <si>
    <t>2463011331</t>
  </si>
  <si>
    <t>26320171</t>
  </si>
  <si>
    <t>ЗАО ТЦ "Красноярье"</t>
  </si>
  <si>
    <t>2451000180</t>
  </si>
  <si>
    <t>30432187</t>
  </si>
  <si>
    <t>ИП Димитриадис</t>
  </si>
  <si>
    <t>243601720761</t>
  </si>
  <si>
    <t>26322851</t>
  </si>
  <si>
    <t>Красноярская дирекция по энергообеспечению - СП Трансэнерго - филиал ОАО "РЖД"</t>
  </si>
  <si>
    <t>246045007</t>
  </si>
  <si>
    <t>26850474</t>
  </si>
  <si>
    <t>Красноярское отделение филиала "Сибирский" ОАО "Оборонэнергосбыт"</t>
  </si>
  <si>
    <t>246645001</t>
  </si>
  <si>
    <t>30941098</t>
  </si>
  <si>
    <t>МП ЗАТО Железногорск «Горэлектросеть»</t>
  </si>
  <si>
    <t>2452000803</t>
  </si>
  <si>
    <t>26320173</t>
  </si>
  <si>
    <t>МУП "Емельяновские электрические сети"</t>
  </si>
  <si>
    <t>2411004492</t>
  </si>
  <si>
    <t>26320151</t>
  </si>
  <si>
    <t>МУП ЭС г. Зеленогорска</t>
  </si>
  <si>
    <t>2453008636</t>
  </si>
  <si>
    <t>26531277</t>
  </si>
  <si>
    <t>ОАО "Горевский ГОК"</t>
  </si>
  <si>
    <t>2426000250</t>
  </si>
  <si>
    <t>26557247</t>
  </si>
  <si>
    <t>ОАО "КЗСК"</t>
  </si>
  <si>
    <t>2462004363</t>
  </si>
  <si>
    <t>26320163</t>
  </si>
  <si>
    <t>ОАО "ХМЗ"</t>
  </si>
  <si>
    <t>2464003340</t>
  </si>
  <si>
    <t>27094684</t>
  </si>
  <si>
    <t>ОАО «ЭСК РусГидро»</t>
  </si>
  <si>
    <t>7804403972</t>
  </si>
  <si>
    <t>772801001</t>
  </si>
  <si>
    <t>26500180</t>
  </si>
  <si>
    <t>ОАО Электрокомплекс</t>
  </si>
  <si>
    <t>2455011881</t>
  </si>
  <si>
    <t>28464027</t>
  </si>
  <si>
    <t>ООО "Аквилон электросети"</t>
  </si>
  <si>
    <t>2465285722</t>
  </si>
  <si>
    <t>27265902</t>
  </si>
  <si>
    <t>ООО "Актор"</t>
  </si>
  <si>
    <t>2426004907</t>
  </si>
  <si>
    <t>26527116</t>
  </si>
  <si>
    <t>ООО "ГлавЭнергоСбыт"</t>
  </si>
  <si>
    <t>7725571452</t>
  </si>
  <si>
    <t>26503705</t>
  </si>
  <si>
    <t>ООО "Городские электрические сети"</t>
  </si>
  <si>
    <t>1902021787</t>
  </si>
  <si>
    <t>190201001</t>
  </si>
  <si>
    <t>26500106</t>
  </si>
  <si>
    <t>ООО "Грамадский щебеночный карьер"</t>
  </si>
  <si>
    <t>2440006328</t>
  </si>
  <si>
    <t>31491383</t>
  </si>
  <si>
    <t>ООО "ДОКэнерго"</t>
  </si>
  <si>
    <t>2464151780</t>
  </si>
  <si>
    <t>31034527</t>
  </si>
  <si>
    <t>ООО "ЕнисейСетьСервис"</t>
  </si>
  <si>
    <t>2465302760</t>
  </si>
  <si>
    <t>28444865</t>
  </si>
  <si>
    <t>ООО "ЕнисейЭнергоСервис"</t>
  </si>
  <si>
    <t>2463058587</t>
  </si>
  <si>
    <t>31389862</t>
  </si>
  <si>
    <t>ООО "Золото Финанс"</t>
  </si>
  <si>
    <t>2466159640</t>
  </si>
  <si>
    <t>26794654</t>
  </si>
  <si>
    <t>ООО "Ижэнергосбыт"</t>
  </si>
  <si>
    <t>1834024515</t>
  </si>
  <si>
    <t>184001001</t>
  </si>
  <si>
    <t>26320123</t>
  </si>
  <si>
    <t>ООО "Искра-Энергосети"</t>
  </si>
  <si>
    <t>2463037964</t>
  </si>
  <si>
    <t>31355173</t>
  </si>
  <si>
    <t>ООО "КЭС"</t>
  </si>
  <si>
    <t>2460091882</t>
  </si>
  <si>
    <t>28106152</t>
  </si>
  <si>
    <t>ООО "Крамз-ТЕЛЕКОМ"</t>
  </si>
  <si>
    <t>2465050054</t>
  </si>
  <si>
    <t>31389874</t>
  </si>
  <si>
    <t>ООО "КрасЭлектроСеть"</t>
  </si>
  <si>
    <t>2463100542</t>
  </si>
  <si>
    <t>26500119</t>
  </si>
  <si>
    <t>ООО "Красноярский Завод Проппантов"</t>
  </si>
  <si>
    <t>2443026756</t>
  </si>
  <si>
    <t>30431934</t>
  </si>
  <si>
    <t>ООО "Крассети"</t>
  </si>
  <si>
    <t>2460255883</t>
  </si>
  <si>
    <t>26550788</t>
  </si>
  <si>
    <t>ООО "ЛУКОЙЛ-ЭНЕРГОСЕРВИС"</t>
  </si>
  <si>
    <t>5030040730</t>
  </si>
  <si>
    <t>503001000</t>
  </si>
  <si>
    <t>29-07-2010 00:00:00</t>
  </si>
  <si>
    <t>26516013</t>
  </si>
  <si>
    <t>ООО "МАРЭМ+"</t>
  </si>
  <si>
    <t>7702387915</t>
  </si>
  <si>
    <t>770201001</t>
  </si>
  <si>
    <t>16-02-1998 00:00:00</t>
  </si>
  <si>
    <t>27566632</t>
  </si>
  <si>
    <t>ООО "МГК Ангара"</t>
  </si>
  <si>
    <t>2426004544</t>
  </si>
  <si>
    <t>31214277</t>
  </si>
  <si>
    <t>ООО "МТС ЭНЕРГО"</t>
  </si>
  <si>
    <t>9709006506</t>
  </si>
  <si>
    <t>24-10-2018 00:00:00</t>
  </si>
  <si>
    <t>31346233</t>
  </si>
  <si>
    <t>ООО "Одиссей"</t>
  </si>
  <si>
    <t>2407062251</t>
  </si>
  <si>
    <t>28883089</t>
  </si>
  <si>
    <t>ООО "Перспектива"</t>
  </si>
  <si>
    <t>2461221421</t>
  </si>
  <si>
    <t>30376533</t>
  </si>
  <si>
    <t>ООО "Поселенческие сети электроснабжения"</t>
  </si>
  <si>
    <t>2420008119</t>
  </si>
  <si>
    <t>26318850</t>
  </si>
  <si>
    <t>ООО "РГМЭК"</t>
  </si>
  <si>
    <t>6229054695</t>
  </si>
  <si>
    <t>623401001</t>
  </si>
  <si>
    <t>31503906</t>
  </si>
  <si>
    <t>ООО "РК-ЭНЕРГО"</t>
  </si>
  <si>
    <t>9705125478</t>
  </si>
  <si>
    <t>770501001</t>
  </si>
  <si>
    <t>20-11-2018 00:00:00</t>
  </si>
  <si>
    <t>30897339</t>
  </si>
  <si>
    <t>ООО "РН-Ванкор"</t>
  </si>
  <si>
    <t>2465142996</t>
  </si>
  <si>
    <t>26416221</t>
  </si>
  <si>
    <t>ООО "РН-Энерго"</t>
  </si>
  <si>
    <t>7706525041</t>
  </si>
  <si>
    <t>02-05-2012 00:00:00</t>
  </si>
  <si>
    <t>28464038</t>
  </si>
  <si>
    <t>ООО "РСК Сибиряк"</t>
  </si>
  <si>
    <t>2465208005</t>
  </si>
  <si>
    <t>30923417</t>
  </si>
  <si>
    <t>ООО "РСК сбыт"</t>
  </si>
  <si>
    <t>2463209268</t>
  </si>
  <si>
    <t>27406917</t>
  </si>
  <si>
    <t>ООО "РСК сети"</t>
  </si>
  <si>
    <t>2463064830</t>
  </si>
  <si>
    <t>30802718</t>
  </si>
  <si>
    <t>ООО "РУСАЛ Энерго"</t>
  </si>
  <si>
    <t>7709653059</t>
  </si>
  <si>
    <t>770901001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</si>
  <si>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</si>
  <si>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</si>
  <si>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</si>
  <si>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</si>
  <si>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</si>
  <si>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</si>
  <si>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</si>
  <si>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26799740</t>
  </si>
  <si>
    <t>ООО "Русэнергосбыт Сибирь"</t>
  </si>
  <si>
    <t>2465115953</t>
  </si>
  <si>
    <t>26502786</t>
  </si>
  <si>
    <t>ООО "Русэнергосбыт"</t>
  </si>
  <si>
    <t>7706284124</t>
  </si>
  <si>
    <t>31639313</t>
  </si>
  <si>
    <t>ООО "СИЛА СИБИРИ"</t>
  </si>
  <si>
    <t>2462071419</t>
  </si>
  <si>
    <t>26793973</t>
  </si>
  <si>
    <t>ООО "СП-Энергосервис"</t>
  </si>
  <si>
    <t>2465240697</t>
  </si>
  <si>
    <t>30808994</t>
  </si>
  <si>
    <t>ООО "ССК"</t>
  </si>
  <si>
    <t>2464118729</t>
  </si>
  <si>
    <t>28155904</t>
  </si>
  <si>
    <t>ООО "Сетевая территориальная компания"</t>
  </si>
  <si>
    <t>2464242162</t>
  </si>
  <si>
    <t>31389866</t>
  </si>
  <si>
    <t>ООО "СтройТрейд"</t>
  </si>
  <si>
    <t>2465194144</t>
  </si>
  <si>
    <t>26320165</t>
  </si>
  <si>
    <t>ООО "Терминал"</t>
  </si>
  <si>
    <t>5406358558</t>
  </si>
  <si>
    <t>240601001</t>
  </si>
  <si>
    <t>26320130</t>
  </si>
  <si>
    <t>ООО "Торговый дом" п. Березовка</t>
  </si>
  <si>
    <t>2404011185</t>
  </si>
  <si>
    <t>26611514</t>
  </si>
  <si>
    <t>ООО "ТранснефтьЭлектросетьСервис"</t>
  </si>
  <si>
    <t>6311049306</t>
  </si>
  <si>
    <t>631101001</t>
  </si>
  <si>
    <t>19-10-2000 00:00:00</t>
  </si>
  <si>
    <t>26497668</t>
  </si>
  <si>
    <t>ООО "Транснефтьэнерго"</t>
  </si>
  <si>
    <t>7703552167</t>
  </si>
  <si>
    <t>772301001</t>
  </si>
  <si>
    <t>01-07-2009 00:00:00</t>
  </si>
  <si>
    <t>28464009</t>
  </si>
  <si>
    <t>ООО "Трансферэнерго"</t>
  </si>
  <si>
    <t>2466252462</t>
  </si>
  <si>
    <t>28883083</t>
  </si>
  <si>
    <t>ООО "Филимоновские электросети"</t>
  </si>
  <si>
    <t>2450029518</t>
  </si>
  <si>
    <t>31468780</t>
  </si>
  <si>
    <t>ООО "Финарт"</t>
  </si>
  <si>
    <t>2464154371</t>
  </si>
  <si>
    <t>28486351</t>
  </si>
  <si>
    <t>ООО "Челябинское управление Энерготрейдинга"</t>
  </si>
  <si>
    <t>7453228581</t>
  </si>
  <si>
    <t>11-03-2011 00:00:00</t>
  </si>
  <si>
    <t>26796616</t>
  </si>
  <si>
    <t>ООО "ЭЛЕКТРИЧЕСКИЕ СЕТИ КРАСТЯЖМАШ"</t>
  </si>
  <si>
    <t>2411020825</t>
  </si>
  <si>
    <t>27659116</t>
  </si>
  <si>
    <t>ООО "Электрические сети Сибири"</t>
  </si>
  <si>
    <t>2460235372</t>
  </si>
  <si>
    <t>31468664</t>
  </si>
  <si>
    <t>ООО "Электросеть Енисейская Сибирь"</t>
  </si>
  <si>
    <t>2446010095</t>
  </si>
  <si>
    <t>28881784</t>
  </si>
  <si>
    <t>ООО "Энергетика"</t>
  </si>
  <si>
    <t>2426005178</t>
  </si>
  <si>
    <t>31468660</t>
  </si>
  <si>
    <t>ООО "Энергетическая Компания плюс"</t>
  </si>
  <si>
    <t>2465334680</t>
  </si>
  <si>
    <t>31034523</t>
  </si>
  <si>
    <t>ООО "Энергия Сибири"</t>
  </si>
  <si>
    <t>2465215820</t>
  </si>
  <si>
    <t>26837630</t>
  </si>
  <si>
    <t>2411019080</t>
  </si>
  <si>
    <t>31389870</t>
  </si>
  <si>
    <t>ООО "Энерго-Терм"</t>
  </si>
  <si>
    <t>2463249038</t>
  </si>
  <si>
    <t>30921921</t>
  </si>
  <si>
    <t>ООО "Энерговыбор-Сибирь"</t>
  </si>
  <si>
    <t>2411021106</t>
  </si>
  <si>
    <t>31327477</t>
  </si>
  <si>
    <t>ООО "Энергопрофит"</t>
  </si>
  <si>
    <t>7708341064</t>
  </si>
  <si>
    <t>770801001</t>
  </si>
  <si>
    <t>16-07-2019 00:00:00</t>
  </si>
  <si>
    <t>26320169</t>
  </si>
  <si>
    <t>ООО "Энерготранзит"</t>
  </si>
  <si>
    <t>2466152387</t>
  </si>
  <si>
    <t>31639309</t>
  </si>
  <si>
    <t>ООО «КИНК»</t>
  </si>
  <si>
    <t>2466108959</t>
  </si>
  <si>
    <t>502401001</t>
  </si>
  <si>
    <t>30853148</t>
  </si>
  <si>
    <t>ООО «ПЕСЧАНКА ЭНЕРГО»</t>
  </si>
  <si>
    <t>2466172249</t>
  </si>
  <si>
    <t>28870993</t>
  </si>
  <si>
    <t>ООО «Песчанка Энерго»</t>
  </si>
  <si>
    <t>2466258908</t>
  </si>
  <si>
    <t>28980941</t>
  </si>
  <si>
    <t>ООО «Энергетическая Компания»</t>
  </si>
  <si>
    <t>2465304301</t>
  </si>
  <si>
    <t>28146520</t>
  </si>
  <si>
    <t>ООО Енашиминская ГЭС</t>
  </si>
  <si>
    <t>2434011217</t>
  </si>
  <si>
    <t>27341292</t>
  </si>
  <si>
    <t>ООО Красэлектросервис</t>
  </si>
  <si>
    <t>2464055525</t>
  </si>
  <si>
    <t>26500129</t>
  </si>
  <si>
    <t>ООО МД</t>
  </si>
  <si>
    <t>2464071943</t>
  </si>
  <si>
    <t>28137001</t>
  </si>
  <si>
    <t>ООО ПГ  «Компас»</t>
  </si>
  <si>
    <t>2456010023</t>
  </si>
  <si>
    <t>26835816</t>
  </si>
  <si>
    <t>ООО ПСК "Омега"</t>
  </si>
  <si>
    <t>2465012193</t>
  </si>
  <si>
    <t>30855347</t>
  </si>
  <si>
    <t>ООО ЭСК «Энергия»</t>
  </si>
  <si>
    <t>2452043606</t>
  </si>
  <si>
    <t>26617749</t>
  </si>
  <si>
    <t>ПАО "Дальневосточная энергетическая компания"</t>
  </si>
  <si>
    <t>2723088770</t>
  </si>
  <si>
    <t>997450001</t>
  </si>
  <si>
    <t>01-02-2007 00:00:00</t>
  </si>
  <si>
    <t>26835306</t>
  </si>
  <si>
    <t>ПАО "Красноярский ДОК"</t>
  </si>
  <si>
    <t>2464004168</t>
  </si>
  <si>
    <t>26832761</t>
  </si>
  <si>
    <t>ПАО "ФСК - Россети"</t>
  </si>
  <si>
    <t>4716016979</t>
  </si>
  <si>
    <t>773101001</t>
  </si>
  <si>
    <t>27954259</t>
  </si>
  <si>
    <t>30906887</t>
  </si>
  <si>
    <t>Свердловский филиал ООО "ЕЭС-Гарант"</t>
  </si>
  <si>
    <t>5024173259</t>
  </si>
  <si>
    <t>26513155</t>
  </si>
  <si>
    <t>Филиал ОАО "МРСК Сибири" - "Красноярскэнерго"</t>
  </si>
  <si>
    <t>2460069527</t>
  </si>
  <si>
    <t>246002001</t>
  </si>
  <si>
    <t>27196237</t>
  </si>
  <si>
    <t>филиал "Забайкальский" АО "Оборонэнерго"</t>
  </si>
  <si>
    <t>7704726225</t>
  </si>
  <si>
    <t>753643001</t>
  </si>
  <si>
    <t>31-08-2011 00:00:00</t>
  </si>
  <si>
    <t>27269797</t>
  </si>
  <si>
    <t>филиал "Сибирский" АО "Оборонэнерго"</t>
  </si>
  <si>
    <t>540643001</t>
  </si>
  <si>
    <t>DOC</t>
  </si>
  <si>
    <t>CELL</t>
  </si>
  <si>
    <t>Правообладатель шаблона - ООО «Платформа» (ОГРН 1147746709153). _x000D_
Данный шаблон предоставлен в использование исключительно для сбора информации с регулируемых организаций на территории субъекта РФ: Омская область, Белгородская область. Распространение, передача настоящего шаблона государственным органам и/или регулируемым организациям и иным лицам, осуществляющим деятельность на территории других субъектов Российской Федерации, равно как и любое иное использование данного шаблона такими лицами запрещены и признаются нарушением исключительного права правообладателя шаблона и являются основанием для привлечения к гражданской и административной ответственности в соответствии с законодательством Российской Федерации.</t>
  </si>
  <si>
    <t>У Вас нет прав на заполнение данной формы. Обратитесь в службу поддержки https://tariff.expert/</t>
  </si>
  <si>
    <t>31.12.2023</t>
  </si>
  <si>
    <t>Расчет уровня надежности и качества поставляемых товаров и оказываемых услуг</t>
  </si>
  <si>
    <t>Субъект РФ</t>
  </si>
  <si>
    <t>Отчет предоставляется в рамках первого долгосрочного периода регулирования</t>
  </si>
  <si>
    <t>Первый год долгосрочного периода регулирования</t>
  </si>
  <si>
    <t>Тип данных</t>
  </si>
  <si>
    <t>Факт</t>
  </si>
  <si>
    <t>Отчетный фактический период</t>
  </si>
  <si>
    <t>Версия</t>
  </si>
  <si>
    <t>Версия организации</t>
  </si>
  <si>
    <t>Признак филиала</t>
  </si>
  <si>
    <t>Нет</t>
  </si>
  <si>
    <t>Организация</t>
  </si>
  <si>
    <t>Наименование филиала</t>
  </si>
  <si>
    <t>ИНН</t>
  </si>
  <si>
    <t>КПП</t>
  </si>
  <si>
    <t>Вид деятельности</t>
  </si>
  <si>
    <t>Адрес организации</t>
  </si>
  <si>
    <t>Юридический адрес</t>
  </si>
  <si>
    <t>660133, г. Красноярск, ул. Сергея Лазо, д. 6а</t>
  </si>
  <si>
    <t>Почтовый адрес</t>
  </si>
  <si>
    <t>Руководитель</t>
  </si>
  <si>
    <t>Фамилия, имя, отчество</t>
  </si>
  <si>
    <t>Кокин Алексей Владимирович</t>
  </si>
  <si>
    <t>Должность</t>
  </si>
  <si>
    <t>Директор</t>
  </si>
  <si>
    <t>(код) номер телефона</t>
  </si>
  <si>
    <t>(391) 267-17-03</t>
  </si>
  <si>
    <t>Главный бухгалтер</t>
  </si>
  <si>
    <t>Черепанова Елена Борисовна</t>
  </si>
  <si>
    <t>(391) 224-23-22</t>
  </si>
  <si>
    <t>Должностное лицо, ответственное за составление формы</t>
  </si>
  <si>
    <t>Петров Станислав Владимирович</t>
  </si>
  <si>
    <t>Начальник отдела учета э.э. и реализации услуг</t>
  </si>
  <si>
    <t>(391)-267-47-44</t>
  </si>
  <si>
    <t>e-mail</t>
  </si>
  <si>
    <t>ess.oru@mail.ru</t>
  </si>
  <si>
    <r>
      <rPr>
        <sz val="9"/>
        <rFont val="Tahoma"/>
        <family val="2"/>
        <charset val="204"/>
      </rPr>
      <t>Форма 2.1. Расчет значения индикатора информативности</t>
    </r>
  </si>
  <si>
    <t>№_x000D_
п/п</t>
  </si>
  <si>
    <t>Наименование параметра (критерия), характеризующего индикатор</t>
  </si>
  <si>
    <t>Значение</t>
  </si>
  <si>
    <t>Ф/П*100_x000D_
%</t>
  </si>
  <si>
    <t>Зависимость</t>
  </si>
  <si>
    <t>Оценочный_x000D_
балл</t>
  </si>
  <si>
    <t>факт_x000D_
(Ф)</t>
  </si>
  <si>
    <t>план_x000D_
(П)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</si>
  <si>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</si>
  <si>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 по критериям: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</si>
  <si>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подразделений, %</t>
  </si>
  <si>
    <t>прямая</t>
  </si>
  <si>
    <t>1.2</t>
  </si>
  <si>
    <t>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</si>
  <si>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</si>
  <si>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1.2.1</t>
  </si>
  <si>
    <t>а) регламенты оказания услуг и рассмотрения обращений заявителей и потребителей услуг, шт.</t>
  </si>
  <si>
    <t>1.2.2</t>
  </si>
  <si>
    <t>б) наличие положения о деятельности структурного подразделения по работе _x000D_
с заявителями и потребителями услуг_x000D_
(наличие - 1, отсутствие - 0)</t>
  </si>
  <si>
    <t>1.2.3</t>
  </si>
  <si>
    <t>в) должностные инструкции сотрудников, обслуживающих заявителей и потребителей услуг, шт.</t>
  </si>
  <si>
    <t>1.2.4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</si>
  <si>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</si>
  <si>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</t>
  </si>
  <si>
    <t>Наличие телефонной связи для обращений потребителей услуг к уполномоченным должностным лицам территориальной сетевой организации,</t>
  </si>
  <si>
    <t>2.1</t>
  </si>
  <si>
    <t>Наличие единого телефонного номера для приема обращений потребителей услуг (наличие - 1, отсутствие - 0)</t>
  </si>
  <si>
    <t>2.2</t>
  </si>
  <si>
    <t>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</si>
  <si>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</si>
  <si>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</si>
  <si>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</si>
  <si>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</si>
  <si>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</si>
  <si>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</si>
  <si>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</si>
  <si>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обращений, %</t>
  </si>
  <si>
    <t>6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</si>
  <si>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</si>
  <si>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</si>
  <si>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обращений, %</t>
  </si>
  <si>
    <t>6.2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</si>
  <si>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обращений, %</t>
  </si>
  <si>
    <t>7</t>
  </si>
  <si>
    <t>Итого по индикатору информативности (Ин)</t>
  </si>
  <si>
    <t>ФИО</t>
  </si>
  <si>
    <t>Подпись</t>
  </si>
  <si>
    <r>
      <rPr>
        <sz val="9"/>
        <rFont val="Tahoma"/>
        <family val="2"/>
        <charset val="204"/>
      </rPr>
      <t>Форма 2.2. Расчет значения индикатора исполнительности</t>
    </r>
  </si>
  <si>
    <t>Зависи-мость</t>
  </si>
  <si>
    <t>Оценоч-ный_x000D_
балл</t>
  </si>
  <si>
    <t>фактическое_x000D_
(Ф)</t>
  </si>
  <si>
    <t>плановое_x000D_
(П)</t>
  </si>
  <si>
    <t>Соблюдение сроков по процедурам взаимодействия с потребителями услуг (заявителями) - всего,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</si>
  <si>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</si>
  <si>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</si>
  <si>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</si>
  <si>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</si>
  <si>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1.3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</si>
  <si>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лиц, %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</si>
  <si>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</si>
  <si>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обращений, %</t>
  </si>
  <si>
    <t>Наличие взаимодействия с потребителями услуг при выводе оборудования в ремонт и (или) из эксплуатации</t>
  </si>
  <si>
    <t>3.1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</si>
  <si>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</si>
  <si>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</si>
  <si>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лиц, %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</si>
  <si>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</si>
  <si>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4.1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</si>
  <si>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обращений, %</t>
  </si>
  <si>
    <t>Итого по индикатору исполнительности (Ис)</t>
  </si>
  <si>
    <r>
      <rPr>
        <sz val="9"/>
        <rFont val="Tahoma"/>
        <family val="2"/>
        <charset val="204"/>
      </rPr>
      <t>Форма 2.3. Расчет значения индикатора результативности обратной связи</t>
    </r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</si>
  <si>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</si>
  <si>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Степень удовлетворения обращений потребителей услуг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</si>
  <si>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</si>
  <si>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</si>
  <si>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Количество обращений, 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обращений, %</t>
  </si>
  <si>
    <t>2.4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</si>
  <si>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обращений, %</t>
  </si>
  <si>
    <t>2.5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</si>
  <si>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обращений, %</t>
  </si>
  <si>
    <t>2.6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</si>
  <si>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</si>
  <si>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Оперативность реагирования на обращения потребителей услуг - всего,</t>
  </si>
  <si>
    <t>Средняя продолжительность времени принятия мер по результатам обращения потребителя услуг, дней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</si>
  <si>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</si>
  <si>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3.2.1</t>
  </si>
  <si>
    <t>а) письменных опросов, шт. на 1000 потребителей услуг</t>
  </si>
  <si>
    <t>3.2.2</t>
  </si>
  <si>
    <t>б) электронной связи через сеть Интернет, шт. на 1000 потребителей услуг</t>
  </si>
  <si>
    <t>3.2.3</t>
  </si>
  <si>
    <t>в)* системы автоинформирования, шт. на 1000 потребителей услуг</t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</si>
  <si>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</si>
  <si>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</si>
  <si>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</si>
  <si>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</si>
  <si>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</si>
  <si>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</si>
  <si>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Итого по индикатору результативности обратной связи (Рс)</t>
  </si>
  <si>
    <t>* Расчет производится при наличии в территориальной сетевой организации Системы автоинформирования (голосовая, СМС и другим способом).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</si>
  <si>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</si>
  <si>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№ п/п</t>
  </si>
  <si>
    <t>Наименование показателя</t>
  </si>
  <si>
    <t>Максимальное за расчетный период регулирования число точек поставки потребителей услуг сетевой организации, шт.</t>
  </si>
  <si>
    <t>Средняя продолжительность прекращения передачи электрической энергии на точку поставки (Пsaidi), час</t>
  </si>
  <si>
    <t>Средняя частота прекращений передачи электрической энергии на точку поставки (Пsaifi), шт.</t>
  </si>
  <si>
    <t>f_8_1_vis_reg_flags</t>
  </si>
  <si>
    <t>f_8_1_vis_flags</t>
  </si>
  <si>
    <t xml:space="preserve">Форма 8.1. 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</si>
  <si>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</si>
  <si>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</si>
  <si>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</si>
  <si>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_x000D_
передачи электрической энергии и их расследовании</t>
  </si>
  <si>
    <t>Учет в показателях надежности, в т.ч. индикативных показателях надежности _x000D_
(0 - нет, 1 - да)</t>
  </si>
  <si>
    <t>Смежная сетевая организация, являющаяся причиной прекращения передачи электрической энергии</t>
  </si>
  <si>
    <t>Ссылки на акт расследования</t>
  </si>
  <si>
    <t>Версия регулятора</t>
  </si>
  <si>
    <t>Наименование структурной единицы сетевой организации</t>
  </si>
  <si>
    <t>Вид объекта (КЛ, ВЛ, КВЛ, ПС, ТП, РП)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</si>
  <si>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</si>
  <si>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</si>
  <si>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</si>
  <si>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</si>
  <si>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</si>
  <si>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</si>
  <si>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</si>
  <si>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ЭЭ</t>
  </si>
  <si>
    <t>Перечень потребителей 1-й и 2-й категорий надежности, в отношении которых произошло частичное ограничение режима потребления ЭЭ</t>
  </si>
  <si>
    <t>Количество точек поставки потребителей услуг сетевой организации, _x000D_
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</si>
  <si>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ЭЭ на момент возникновения такого события, кВт</t>
  </si>
  <si>
    <t>Номер и дата акта расследования технологического нарушения, записи в оперативном журнале</t>
  </si>
  <si>
    <t>Код технической причины повреждения оборудования</t>
  </si>
  <si>
    <t>Комментарий</t>
  </si>
  <si>
    <t>11</t>
  </si>
  <si>
    <t>12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</si>
  <si>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</si>
  <si>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</si>
  <si>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</si>
  <si>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</si>
  <si>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1 категория</t>
  </si>
  <si>
    <t>2 категория</t>
  </si>
  <si>
    <t>3 категория</t>
  </si>
  <si>
    <t>ВН (110 кВ и выше)</t>
  </si>
  <si>
    <t>СН1 (35 кВ)</t>
  </si>
  <si>
    <t>СН2 (6 - 20 кВ)</t>
  </si>
  <si>
    <t>НН (0,22 - 1 кВ)</t>
  </si>
  <si>
    <t>28</t>
  </si>
  <si>
    <t>1.0</t>
  </si>
  <si>
    <t>ООО «ЕнисейСетьСервис» (г. Красноярск, ИНН 2465302760) (Красноярский край) Красноярский ЭСУ</t>
  </si>
  <si>
    <t>ф. 181-13</t>
  </si>
  <si>
    <t>10 (10.5)</t>
  </si>
  <si>
    <t>08, 30, 2022.03.05</t>
  </si>
  <si>
    <t>19, 30, 2022.03.05</t>
  </si>
  <si>
    <t>КЛ, ТП</t>
  </si>
  <si>
    <t>ООО «Крассети»</t>
  </si>
  <si>
    <t>Акт № 001 ОТ 05.03.22</t>
  </si>
  <si>
    <t>4.4</t>
  </si>
  <si>
    <t>https://regportal-tariff.ru/disclo/get_file?p_guid=22faefca-3e04-4e44-bba6-e3ba249f6f59</t>
  </si>
  <si>
    <t>ПС-139</t>
  </si>
  <si>
    <t>10, 00, 2022.04.05</t>
  </si>
  <si>
    <t>12, 30, 2022.04.05</t>
  </si>
  <si>
    <t>ТСЖ "Твист", УК "Альфа"</t>
  </si>
  <si>
    <t>Акт № 009 22.04.22</t>
  </si>
  <si>
    <t>4.21</t>
  </si>
  <si>
    <t>https://regportal-tariff.ru/disclo/get_file?p_guid=087825cc-0479-4fb9-9652-74b7949d78c6</t>
  </si>
  <si>
    <t>КЛ-10 кВ ПС-181 до РП-203</t>
  </si>
  <si>
    <t>08, 45, 2022.05.22</t>
  </si>
  <si>
    <t>12, 11, 2022.05.22</t>
  </si>
  <si>
    <t>РП 10 (10.5) кВ</t>
  </si>
  <si>
    <t>Акт № 012 22.05.22</t>
  </si>
  <si>
    <t>https://regportal-tariff.ru/disclo/get_file?p_guid=c3554302-3cb4-41f4-8ab7-09d2184cc031</t>
  </si>
  <si>
    <t>1.4</t>
  </si>
  <si>
    <t>КТПН-9051</t>
  </si>
  <si>
    <t>09, 57, 2022.06.15</t>
  </si>
  <si>
    <t>06, 07, 2022.06.16</t>
  </si>
  <si>
    <t>Акт № 009 22.06.22</t>
  </si>
  <si>
    <t>https://regportal-tariff.ru/disclo/get_file?p_guid=dca0ff80-ab7e-4231-83d9-094cb574b784</t>
  </si>
  <si>
    <t>Добавить строку</t>
  </si>
  <si>
    <t>ИТОГО по всем прекращениям передачи электрической энергии за отчетный период:</t>
  </si>
  <si>
    <t>И</t>
  </si>
  <si>
    <t>по ограничениям, связанным с проведением ремонтных работ</t>
  </si>
  <si>
    <t>по аварийным ограничениям</t>
  </si>
  <si>
    <t>по внерегламентным отключениям</t>
  </si>
  <si>
    <t>по внерегламентным отключениям, учитываемым при расчете индикативных показателей надежности</t>
  </si>
  <si>
    <t>В1</t>
  </si>
  <si>
    <t>Форма 8.1.1. Ведомость присоединений потребителей услуг сетевой организации. (Свод)</t>
  </si>
  <si>
    <t>№ _x000D_
п/п</t>
  </si>
  <si>
    <t>Месяц</t>
  </si>
  <si>
    <t>Количество точек поставки потребителей услуг сетевой организации, присоединенных к первичному уровню присоединения, шт</t>
  </si>
  <si>
    <t>в разделении уровней напряжения ЭПУ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</si>
  <si>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</si>
  <si>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</si>
  <si>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</si>
  <si>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НН (ниже 1 кВ)</t>
  </si>
  <si>
    <t>Итого: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</si>
  <si>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</si>
  <si>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</si>
  <si>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</si>
  <si>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</si>
  <si>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</si>
  <si>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</si>
  <si>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</si>
  <si>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8</t>
  </si>
  <si>
    <t>Август</t>
  </si>
  <si>
    <t>9</t>
  </si>
  <si>
    <t>Сентябрь</t>
  </si>
  <si>
    <t>10</t>
  </si>
  <si>
    <t>Октябрь</t>
  </si>
  <si>
    <t>Ноябрь</t>
  </si>
  <si>
    <t>Декабрь</t>
  </si>
  <si>
    <t>Форма 8.3. Расчет индикативного показателя уровня надежности оказываемых услуг для территориальных сетевых организаций, чей долгосрочный период регулирования начался после 2018 года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</si>
  <si>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</si>
  <si>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9"/>
        <rFont val="Tahoma"/>
        <family val="2"/>
        <charset val="204"/>
      </rPr>
      <t>saidi</t>
    </r>
    <r>
      <rPr>
        <sz val="9"/>
        <rFont val="Tahoma"/>
        <family val="2"/>
        <charset val="204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</si>
  <si>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9"/>
        <rFont val="Tahoma"/>
        <family val="2"/>
        <charset val="204"/>
      </rPr>
      <t>saifi</t>
    </r>
    <r>
      <rPr>
        <sz val="9"/>
        <rFont val="Tahoma"/>
        <family val="2"/>
        <charset val="204"/>
      </rPr>
      <t>), шт.</t>
    </r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</si>
  <si>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9"/>
        <rFont val="Tahoma"/>
        <family val="2"/>
        <charset val="204"/>
      </rPr>
      <t>saidi</t>
    </r>
    <r>
      <rPr>
        <sz val="9"/>
        <rFont val="Tahoma"/>
        <family val="2"/>
        <charset val="204"/>
      </rPr>
      <t>), час.</t>
    </r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</si>
  <si>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9"/>
        <rFont val="Tahoma"/>
        <family val="2"/>
        <charset val="204"/>
      </rPr>
      <t>saifi</t>
    </r>
    <r>
      <rPr>
        <sz val="9"/>
        <rFont val="Tahoma"/>
        <family val="2"/>
        <charset val="204"/>
      </rPr>
      <t>), шт.</t>
    </r>
  </si>
  <si>
    <t>Наименование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</si>
  <si>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(Nзаяв_тпр)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</si>
  <si>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(Nнсзаяв_тпр)</t>
  </si>
  <si>
    <t>max (1, Nзаяв_тпр - Nнсзаяв_тпр)</t>
  </si>
  <si>
    <t>Пзаяв_тпр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</si>
  <si>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(Nсд_тпр)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</si>
  <si>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(Nнссд_тпр)</t>
  </si>
  <si>
    <t>max (1, Nсд_тпр - Nнссд_тпр)</t>
  </si>
  <si>
    <t>Пнс_тпр</t>
  </si>
  <si>
    <t>Показатель уровня качества осуществляемого технологического присоединения к сети,  Птпр</t>
  </si>
  <si>
    <t>Птпр</t>
  </si>
  <si>
    <t>Форма 4.1. Показатели уровня надежности и уровня качества оказываемых услуг _x000D_
сетевой организации (для долгосрочных периодов регулирования, начавшихся с 2018 года)</t>
  </si>
  <si>
    <t>Показатель</t>
  </si>
  <si>
    <t>N формулы (пункта) МУ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</si>
  <si>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9"/>
        <rFont val="Tahoma"/>
        <family val="2"/>
        <charset val="204"/>
      </rPr>
      <t>п</t>
    </r>
    <r>
      <rPr>
        <sz val="9"/>
        <rFont val="Tahoma"/>
        <family val="2"/>
        <charset val="204"/>
      </rPr>
      <t>)</t>
    </r>
  </si>
  <si>
    <r>
      <t>Объем недоотпущенной электрической энергии (П</t>
    </r>
    <r>
      <rPr>
        <vertAlign val="subscript"/>
        <sz val="9"/>
        <rFont val="Tahoma"/>
        <family val="2"/>
        <charset val="204"/>
      </rPr>
      <t>ens</t>
    </r>
    <r>
      <rPr>
        <sz val="9"/>
        <rFont val="Tahoma"/>
        <family val="2"/>
        <charset val="204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</si>
  <si>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9"/>
        <rFont val="Tahoma"/>
        <family val="2"/>
        <charset val="204"/>
      </rPr>
      <t>saidi</t>
    </r>
    <r>
      <rPr>
        <sz val="9"/>
        <rFont val="Tahoma"/>
        <family val="2"/>
        <charset val="204"/>
      </rPr>
      <t>)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</si>
  <si>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9"/>
        <rFont val="Tahoma"/>
        <family val="2"/>
        <charset val="204"/>
      </rPr>
      <t>saifi</t>
    </r>
    <r>
      <rPr>
        <sz val="9"/>
        <rFont val="Tahoma"/>
        <family val="2"/>
        <charset val="204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</si>
  <si>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9"/>
        <rFont val="Tahoma"/>
        <family val="2"/>
        <charset val="204"/>
      </rPr>
      <t>тпр</t>
    </r>
    <r>
      <rPr>
        <sz val="9"/>
        <rFont val="Tahoma"/>
        <family val="2"/>
        <charset val="204"/>
      </rPr>
      <t>)</t>
    </r>
  </si>
  <si>
    <t>7 или 12</t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</si>
  <si>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9"/>
        <rFont val="Tahoma"/>
        <family val="2"/>
        <charset val="204"/>
      </rPr>
      <t>тсо</t>
    </r>
    <r>
      <rPr>
        <sz val="9"/>
        <rFont val="Tahoma"/>
        <family val="2"/>
        <charset val="204"/>
      </rPr>
      <t>)</t>
    </r>
  </si>
  <si>
    <r>
      <t>Плановое значение показателя П</t>
    </r>
    <r>
      <rPr>
        <vertAlign val="subscript"/>
        <sz val="9"/>
        <rFont val="Tahoma"/>
        <family val="2"/>
        <charset val="204"/>
      </rPr>
      <t>п</t>
    </r>
    <r>
      <rPr>
        <sz val="9"/>
        <rFont val="Tahoma"/>
        <family val="2"/>
        <charset val="204"/>
      </rPr>
      <t>, П</t>
    </r>
    <r>
      <rPr>
        <vertAlign val="superscript"/>
        <sz val="9"/>
        <rFont val="Tahoma"/>
        <family val="2"/>
        <charset val="204"/>
      </rPr>
      <t>пл</t>
    </r>
    <r>
      <rPr>
        <vertAlign val="subscript"/>
        <sz val="9"/>
        <rFont val="Tahoma"/>
        <family val="2"/>
        <charset val="204"/>
      </rPr>
      <t>п</t>
    </r>
  </si>
  <si>
    <t>Пункт 4.1 МУ</t>
  </si>
  <si>
    <r>
      <t>Плановое значение показателя П</t>
    </r>
    <r>
      <rPr>
        <vertAlign val="subscript"/>
        <sz val="9"/>
        <rFont val="Tahoma"/>
        <family val="2"/>
        <charset val="204"/>
      </rPr>
      <t>тпр</t>
    </r>
    <r>
      <rPr>
        <sz val="9"/>
        <rFont val="Tahoma"/>
        <family val="2"/>
        <charset val="204"/>
      </rPr>
      <t>, П</t>
    </r>
    <r>
      <rPr>
        <vertAlign val="superscript"/>
        <sz val="9"/>
        <rFont val="Tahoma"/>
        <family val="2"/>
        <charset val="204"/>
      </rPr>
      <t>пл</t>
    </r>
    <r>
      <rPr>
        <vertAlign val="subscript"/>
        <sz val="9"/>
        <rFont val="Tahoma"/>
        <family val="2"/>
        <charset val="204"/>
      </rPr>
      <t>тпр</t>
    </r>
  </si>
  <si>
    <r>
      <t>Плановое значение показателя П</t>
    </r>
    <r>
      <rPr>
        <vertAlign val="subscript"/>
        <sz val="9"/>
        <rFont val="Tahoma"/>
        <family val="2"/>
        <charset val="204"/>
      </rPr>
      <t>тсо</t>
    </r>
    <r>
      <rPr>
        <sz val="9"/>
        <rFont val="Tahoma"/>
        <family val="2"/>
        <charset val="204"/>
      </rPr>
      <t>, П</t>
    </r>
    <r>
      <rPr>
        <vertAlign val="superscript"/>
        <sz val="9"/>
        <rFont val="Tahoma"/>
        <family val="2"/>
        <charset val="204"/>
      </rPr>
      <t>пл</t>
    </r>
    <r>
      <rPr>
        <vertAlign val="subscript"/>
        <sz val="9"/>
        <rFont val="Tahoma"/>
        <family val="2"/>
        <charset val="204"/>
      </rPr>
      <t>тсо</t>
    </r>
  </si>
  <si>
    <r>
      <t>Плановое значение показателя П</t>
    </r>
    <r>
      <rPr>
        <vertAlign val="subscript"/>
        <sz val="9"/>
        <rFont val="Tahoma"/>
        <family val="2"/>
        <charset val="204"/>
      </rPr>
      <t>ens</t>
    </r>
    <r>
      <rPr>
        <sz val="9"/>
        <rFont val="Tahoma"/>
        <family val="2"/>
        <charset val="204"/>
      </rPr>
      <t>, П</t>
    </r>
    <r>
      <rPr>
        <vertAlign val="superscript"/>
        <sz val="9"/>
        <rFont val="Tahoma"/>
        <family val="2"/>
        <charset val="204"/>
      </rPr>
      <t>пл</t>
    </r>
    <r>
      <rPr>
        <vertAlign val="subscript"/>
        <sz val="9"/>
        <rFont val="Tahoma"/>
        <family val="2"/>
        <charset val="204"/>
      </rPr>
      <t>ens</t>
    </r>
  </si>
  <si>
    <r>
      <t>Плановое значение показателя П</t>
    </r>
    <r>
      <rPr>
        <vertAlign val="subscript"/>
        <sz val="9"/>
        <rFont val="Tahoma"/>
        <family val="2"/>
        <charset val="204"/>
      </rPr>
      <t>saidi</t>
    </r>
    <r>
      <rPr>
        <sz val="9"/>
        <rFont val="Tahoma"/>
        <family val="2"/>
        <charset val="204"/>
      </rPr>
      <t>, П</t>
    </r>
    <r>
      <rPr>
        <vertAlign val="superscript"/>
        <sz val="9"/>
        <rFont val="Tahoma"/>
        <family val="2"/>
        <charset val="204"/>
      </rPr>
      <t>пл</t>
    </r>
    <r>
      <rPr>
        <vertAlign val="subscript"/>
        <sz val="9"/>
        <rFont val="Tahoma"/>
        <family val="2"/>
        <charset val="204"/>
      </rPr>
      <t>saidi</t>
    </r>
  </si>
  <si>
    <t>Пункт 4.2 МУ</t>
  </si>
  <si>
    <r>
      <t>Плановое значение показателя П</t>
    </r>
    <r>
      <rPr>
        <vertAlign val="subscript"/>
        <sz val="9"/>
        <rFont val="Tahoma"/>
        <family val="2"/>
        <charset val="204"/>
      </rPr>
      <t>saifi</t>
    </r>
    <r>
      <rPr>
        <sz val="9"/>
        <rFont val="Tahoma"/>
        <family val="2"/>
        <charset val="204"/>
      </rPr>
      <t>, П</t>
    </r>
    <r>
      <rPr>
        <vertAlign val="superscript"/>
        <sz val="9"/>
        <rFont val="Tahoma"/>
        <family val="2"/>
        <charset val="204"/>
      </rPr>
      <t>пл</t>
    </r>
    <r>
      <rPr>
        <vertAlign val="subscript"/>
        <sz val="9"/>
        <rFont val="Tahoma"/>
        <family val="2"/>
        <charset val="204"/>
      </rPr>
      <t>saifi</t>
    </r>
  </si>
  <si>
    <r>
      <t>Оценка достижения показателя уровня надежности оказываемых услуг, К</t>
    </r>
    <r>
      <rPr>
        <vertAlign val="subscript"/>
        <sz val="9"/>
        <rFont val="Tahoma"/>
        <family val="2"/>
        <charset val="204"/>
      </rPr>
      <t>над</t>
    </r>
  </si>
  <si>
    <t>Пункт 5 МУ</t>
  </si>
  <si>
    <r>
      <t>Оценка достижения показателя уровня надежности оказываемых услуг, К</t>
    </r>
    <r>
      <rPr>
        <vertAlign val="subscript"/>
        <sz val="9"/>
        <rFont val="Tahoma"/>
        <family val="2"/>
        <charset val="204"/>
      </rPr>
      <t>над1</t>
    </r>
  </si>
  <si>
    <r>
      <t>Оценка достижения показателя уровня надежности оказываемых услуг, К</t>
    </r>
    <r>
      <rPr>
        <vertAlign val="subscript"/>
        <sz val="9"/>
        <rFont val="Tahoma"/>
        <family val="2"/>
        <charset val="204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</si>
  <si>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9"/>
        <rFont val="Tahoma"/>
        <family val="2"/>
        <charset val="204"/>
      </rPr>
      <t>кач</t>
    </r>
    <r>
      <rPr>
        <sz val="9"/>
        <rFont val="Tahoma"/>
        <family val="2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</si>
  <si>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9"/>
        <rFont val="Tahoma"/>
        <family val="2"/>
        <charset val="204"/>
      </rPr>
      <t>кач1</t>
    </r>
    <r>
      <rPr>
        <sz val="9"/>
        <rFont val="Tahoma"/>
        <family val="2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</si>
  <si>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9"/>
        <rFont val="Tahoma"/>
        <family val="2"/>
        <charset val="204"/>
      </rPr>
      <t>кач2</t>
    </r>
    <r>
      <rPr>
        <sz val="9"/>
        <rFont val="Tahoma"/>
        <family val="2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</si>
  <si>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9"/>
        <rFont val="Tahoma"/>
        <family val="2"/>
        <charset val="204"/>
      </rPr>
      <t>кач3</t>
    </r>
    <r>
      <rPr>
        <sz val="9"/>
        <rFont val="Tahoma"/>
        <family val="2"/>
        <charset val="204"/>
      </rPr>
      <t xml:space="preserve"> (для территориальной сетевой организации)</t>
    </r>
  </si>
  <si>
    <t>СПРАВОЧНО</t>
  </si>
  <si>
    <t>Коэффициент допустимого отклонения K1m:</t>
  </si>
  <si>
    <t>Коэффициент допустимого отклонения Km:</t>
  </si>
  <si>
    <t>Отчет предоставляется в рамках первого долгосрочного периода регулирования:</t>
  </si>
  <si>
    <t xml:space="preserve">Количество лет в текущем долгосрочном периоде </t>
  </si>
  <si>
    <t>Коэффициент допустимого отклонения Птпр в периоде t-1:</t>
  </si>
  <si>
    <t>Плановый показатель Птпр</t>
  </si>
  <si>
    <t>Фактический показатель Птпр</t>
  </si>
  <si>
    <t>Достижение показателя Птпр в периоде t-1 (да-1;нет-0)</t>
  </si>
  <si>
    <t>Коэффициент допустимого отклонения Пsaidi в периоде t-1:</t>
  </si>
  <si>
    <t>Плановый показатель Пsaidi</t>
  </si>
  <si>
    <t>Фактический показатель Пsaidi</t>
  </si>
  <si>
    <t>Достижение показателя Пsaidi в периоде t-1 (%)</t>
  </si>
  <si>
    <t>Коэффициент допустимого отклонения Пsaifi в периоде t-1:</t>
  </si>
  <si>
    <t>Плановый показатель Пsaifi</t>
  </si>
  <si>
    <t>Фактический показатель Пsaifi</t>
  </si>
  <si>
    <t>Достижение показателя Пsaifi в периоде t-1 (%)</t>
  </si>
  <si>
    <t>Коэффициент допустимого отклонения для Ккач1:</t>
  </si>
  <si>
    <t>Форма 4.2. Расчет обобщенного показателя уровня надежности и качества _x000D_
оказываемых услуг (для долгосрочных периодов регулирования, начавшихся с 2018 года)</t>
  </si>
  <si>
    <t>Id ТСО</t>
  </si>
  <si>
    <t>ТСО</t>
  </si>
  <si>
    <t>Нарушения</t>
  </si>
  <si>
    <t>Понижающий коэффициент, корректирующий необходимую валовую выручку по данным МЭ</t>
  </si>
  <si>
    <t>Нарушения п. 14 (2) а) ПП РФ 1220</t>
  </si>
  <si>
    <t>Нарушения п. 14 (2) б) ПП РФ 1220</t>
  </si>
  <si>
    <t>Нарушения п. 14 (2) в) ПП РФ 1220</t>
  </si>
  <si>
    <t>Нарушения п. 14 (2) г) ПП РФ 1220</t>
  </si>
  <si>
    <r>
      <t>Оценка достижения показателя уровня надежности оказываемых услуг, К</t>
    </r>
    <r>
      <rPr>
        <vertAlign val="subscript"/>
        <sz val="9"/>
        <rFont val="Tahoma"/>
        <family val="2"/>
        <charset val="204"/>
      </rPr>
      <t>кач</t>
    </r>
  </si>
  <si>
    <r>
      <t>Оценка достижения показателя уровня надежности оказываемых услуг, К</t>
    </r>
    <r>
      <rPr>
        <vertAlign val="subscript"/>
        <sz val="9"/>
        <rFont val="Tahoma"/>
        <family val="2"/>
        <charset val="204"/>
      </rPr>
      <t>кач1</t>
    </r>
  </si>
  <si>
    <r>
      <t>Оценка достижения показателя уровня надежности оказываемых услуг, К</t>
    </r>
    <r>
      <rPr>
        <vertAlign val="subscript"/>
        <sz val="9"/>
        <rFont val="Tahoma"/>
        <family val="2"/>
        <charset val="204"/>
      </rPr>
      <t>кач2</t>
    </r>
  </si>
  <si>
    <r>
      <t>Оценка достижения показателя уровня надежности оказываемых услуг, К</t>
    </r>
    <r>
      <rPr>
        <vertAlign val="subscript"/>
        <sz val="9"/>
        <rFont val="Tahoma"/>
        <family val="2"/>
        <charset val="204"/>
      </rPr>
      <t>кач3</t>
    </r>
  </si>
  <si>
    <r>
      <t>Обобщенный показатель уровня надежности и качества оказываемых услуг, К</t>
    </r>
    <r>
      <rPr>
        <vertAlign val="subscript"/>
        <sz val="9"/>
        <rFont val="Tahoma"/>
        <family val="2"/>
        <charset val="204"/>
      </rPr>
      <t>об</t>
    </r>
  </si>
  <si>
    <t>Максимальный процент корректировки</t>
  </si>
  <si>
    <t xml:space="preserve">Понижающий (повышающий) коэффициент, корректирующий необходимую валовую выручку сетевой организации с учетом надежности и качества производимых (реализуемых) товаров (услуг) </t>
  </si>
  <si>
    <t>Данные об экономических и технических характеристиках и (или) условиях деятельности территориальных сетевых организаций</t>
  </si>
  <si>
    <t>Характеристики и (или) условия деятельности сетевой организации</t>
  </si>
  <si>
    <t xml:space="preserve">Значение характеристики </t>
  </si>
  <si>
    <t xml:space="preserve"> подтверждающих документов (в том числе внутренних документов сетевой организации)</t>
  </si>
  <si>
    <t xml:space="preserve">Наименование </t>
  </si>
  <si>
    <t>Реквизиты</t>
  </si>
  <si>
    <t>Протяженность линий электропередачи в одноцепном выражении (ЛЭП), км</t>
  </si>
  <si>
    <t xml:space="preserve"> Состав оборудования подстанций, РП, ВЛ, КЛ ООО «ЕСС» по состоянию на 31.12.2022</t>
  </si>
  <si>
    <t>31.03.2022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</si>
  <si>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</si>
  <si>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</si>
  <si>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Максимальное за год число точек поставки, шт.</t>
  </si>
  <si>
    <t>Договоры оказания услуг по передаче электрической энергии</t>
  </si>
  <si>
    <t>Согласно реестру</t>
  </si>
  <si>
    <t>Число разъединителей и выключателей, шт.</t>
  </si>
  <si>
    <t>Средняя летняя температура, °C</t>
  </si>
  <si>
    <t>Регионы России. Основные характеристики субъектов Российской Федерации 2021</t>
  </si>
  <si>
    <t>Федеральная служба государственной статистики 28.01.2022</t>
  </si>
  <si>
    <t>Номер группы (m) территориальной сетевой организации по показателю Пsaidi</t>
  </si>
  <si>
    <t>Номер группы (m) территориальной сетевой организации по показателю Пsaifi</t>
  </si>
  <si>
    <t>Форма 9.1. Базовые значения показателей надежности, значения коэффициентов допустимых отклонений фактических значений показателей надежности от плановых и максимальной динамики улучшения плановых показателей надежности для групп территориальных сетевых организаций, имеющих сопоставимые друг с другом характеристики и (или) условия деятельности, сформированные по показателю средней продолжительности прекращения передачи электрической энергии на точку поставки (Пsaidi)</t>
  </si>
  <si>
    <t>Группы территориальных сетевых организаций</t>
  </si>
  <si>
    <t>итог</t>
  </si>
  <si>
    <t>ЛЭП</t>
  </si>
  <si>
    <t>Доля</t>
  </si>
  <si>
    <t>T</t>
  </si>
  <si>
    <t>Плотность</t>
  </si>
  <si>
    <t>Базовые значения показателей надежности</t>
  </si>
  <si>
    <t>Максимальная динамика улучшения плановых показателей надежности</t>
  </si>
  <si>
    <t>Значения коэффициентов допустимых отклонений фактических значений показателей надежности от плановых</t>
  </si>
  <si>
    <t>ЛЭП 7 500 км и более, доля КЛ менее 10%, средняя летняя температура 20°С и более</t>
  </si>
  <si>
    <t>-</t>
  </si>
  <si>
    <t>ЛЭП 7 500 км и более, доля КЛ менее 10%, средняя летняя температура менее 20°С, число разъединителей и выключателей менее 25 000 штук</t>
  </si>
  <si>
    <t>ЛЭП 7 500 км и более, доля КЛ менее 10%, средняя летняя температура менее 20°С, число разъединителей и выключателей 25 000 шт. и более</t>
  </si>
  <si>
    <t>ЛЭП 7 500 км и более, доля КЛ 10% и более</t>
  </si>
  <si>
    <t>ЛЭП 10 км и более и менее 7500 км, доля КЛ 30% и более</t>
  </si>
  <si>
    <t>ЛЭП 10 км и более и менее 7500 км, доля КЛ менее 30%, плотность менее 20 штук/км, число точек поставки менее 10 000 штук</t>
  </si>
  <si>
    <t>ЛЭП 10 км и более и менее 7500 км, доля КЛ менее 30%, плотность менее 20 штук/км, число точек поставки 10 000 штук и более</t>
  </si>
  <si>
    <t>ЛЭП 10 км и более и менее 7500 км, доля КЛ менее 30%, плотность 20 штук/км и более</t>
  </si>
  <si>
    <t>ЛЭП менее 10 км</t>
  </si>
  <si>
    <t>Форма 9.2. Базовые значения показателей надежности, значения коэффициентов допустимых отклонений фактических значений показателей надежности от плановых и максимальной динамики улучшения плановых показателей надежности для групп территориальных сетевых организаций, имеющих сопоставимые друг с другом характеристики и (или) условия деятельности, сформированные по показателю средней частоты прекращения передачи электрической энергии на точку поставки (Пsaifi)</t>
  </si>
  <si>
    <t>ЛЭП 7 500 км и более, доля КЛ менее 10%</t>
  </si>
  <si>
    <t>ЛЭП 3 000 км и более и менее 7 500 км, доля КЛ менее 15%</t>
  </si>
  <si>
    <t>ЛЭП 3 000 км и более и менее 7 500 км, доля КЛ 15% и более</t>
  </si>
  <si>
    <t>ЛЭП 100 км и более и менее 3 000 км, доля КЛ 35% и более</t>
  </si>
  <si>
    <t>ЛЭП 100 км и более и менее 3 000 км, доля КЛ менее 35%</t>
  </si>
  <si>
    <t>ЛЭП от 10 км и более и менее 100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</si>
</sst>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7" formatCode="_(&quot;$&quot;* #,##0.00_);_(&quot;$&quot;* \(#,##0.00\);_(&quot;$&quot;* &quot;-&quot;??_);_(@_)"/>
    <numFmt numFmtId="168" formatCode="#,##0.000"/>
    <numFmt numFmtId="169" formatCode="#,##0.0000"/>
    <numFmt numFmtId="170" formatCode="0.0000"/>
    <numFmt numFmtId="171" formatCode="#,##0.00000"/>
    <numFmt numFmtId="172" formatCode="0.0"/>
    <numFmt numFmtId="173" formatCode="#,##0.0"/>
  </numFmts>
  <fonts count="36" x14ac:knownFonts="1">
    <font>
      <sz val="11"/>
      <color rgb="FF000000"/>
      <name val="Calibri"/>
      <scheme val="minor"/>
    </font>
    <font>
      <sz val="9"/>
      <name val="Tahoma"/>
    </font>
    <font>
      <b/>
      <sz val="9"/>
      <name val="Tahoma"/>
    </font>
    <font>
      <u/>
      <sz val="10"/>
      <color theme="0" tint="-4.9989318521683403E-2"/>
      <name val="Tahoma"/>
    </font>
    <font>
      <sz val="10"/>
      <name val="Tahoma"/>
    </font>
    <font>
      <u/>
      <sz val="10"/>
      <color rgb="FF0000FF"/>
      <name val="Tahoma"/>
    </font>
    <font>
      <b/>
      <sz val="10"/>
      <name val="Tahoma"/>
    </font>
    <font>
      <sz val="11"/>
      <color rgb="FFFFFFFF"/>
      <name val="Tahoma"/>
    </font>
    <font>
      <sz val="11"/>
      <color rgb="FF000000"/>
      <name val="Tahoma"/>
    </font>
    <font>
      <sz val="9"/>
      <color rgb="FF000000"/>
      <name val="Tahoma"/>
    </font>
    <font>
      <sz val="10"/>
      <color rgb="FF000000"/>
      <name val="Tahoma"/>
    </font>
    <font>
      <b/>
      <sz val="10"/>
      <color rgb="FF000000"/>
      <name val="Tahoma"/>
    </font>
    <font>
      <sz val="9"/>
      <color rgb="FFFFFFFF"/>
      <name val="Tahoma"/>
    </font>
    <font>
      <sz val="9"/>
      <color rgb="FFFF0000"/>
      <name val="Tahoma"/>
    </font>
    <font>
      <sz val="11"/>
      <color rgb="FF000000"/>
      <name val="Calibri"/>
    </font>
    <font>
      <sz val="9"/>
      <color theme="1"/>
      <name val="Tahoma"/>
    </font>
    <font>
      <sz val="8"/>
      <color rgb="FFC0C0C0"/>
      <name val="Tahoma"/>
    </font>
    <font>
      <b/>
      <sz val="9"/>
      <color rgb="FFC0C0C0"/>
      <name val="Tahoma"/>
    </font>
    <font>
      <sz val="1"/>
      <color theme="0"/>
      <name val="Tahoma"/>
    </font>
    <font>
      <sz val="9"/>
      <color rgb="FF333399"/>
      <name val="Tahoma"/>
    </font>
    <font>
      <i/>
      <sz val="9"/>
      <name val="Tahoma"/>
    </font>
    <font>
      <sz val="9"/>
      <color rgb="FF808080"/>
      <name val="Tahoma"/>
    </font>
    <font>
      <b/>
      <sz val="10"/>
      <color rgb="FFFF0000"/>
      <name val="Arial Cyr"/>
    </font>
    <font>
      <b/>
      <sz val="1"/>
      <color theme="0"/>
      <name val="Tahoma"/>
    </font>
    <font>
      <sz val="14"/>
      <color rgb="FFBCBCBC"/>
      <name val="Calibri"/>
    </font>
    <font>
      <sz val="9"/>
      <color theme="0"/>
      <name val="Tahoma"/>
    </font>
    <font>
      <sz val="8"/>
      <name val="Tahoma"/>
    </font>
    <font>
      <sz val="10"/>
      <name val="Arial Cyr"/>
    </font>
    <font>
      <sz val="9"/>
      <color theme="0" tint="-0.34998626667073579"/>
      <name val="Tahoma"/>
    </font>
    <font>
      <sz val="8"/>
      <color rgb="FF333333"/>
      <name val="Arial"/>
    </font>
    <font>
      <sz val="11"/>
      <name val="Calibri"/>
      <scheme val="minor"/>
    </font>
    <font>
      <sz val="11"/>
      <color indexed="0"/>
      <name val="Calibri"/>
      <family val="2"/>
      <scheme val="minor"/>
    </font>
    <font>
      <sz val="9"/>
      <name val="Tahoma"/>
      <family val="2"/>
      <charset val="204"/>
    </font>
    <font>
      <vertAlign val="subscript"/>
      <sz val="9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BCBCBC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lightDown">
        <fgColor rgb="FFD8D8D8"/>
        <bgColor rgb="FFFFFFFF"/>
      </patternFill>
    </fill>
    <fill>
      <patternFill patternType="solid">
        <fgColor theme="0"/>
      </patternFill>
    </fill>
    <fill>
      <patternFill patternType="lightDown">
        <fgColor rgb="FFFFFFFF"/>
        <bgColor rgb="FFF2F2F2"/>
      </patternFill>
    </fill>
    <fill>
      <patternFill patternType="solid">
        <fgColor rgb="FFFF8080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theme="0" tint="-0.249977111117893"/>
        <bgColor indexed="65"/>
      </patternFill>
    </fill>
  </fills>
  <borders count="35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CBCBC"/>
      </left>
      <right/>
      <top/>
      <bottom/>
      <diagonal/>
    </border>
    <border>
      <left/>
      <right style="thin">
        <color rgb="FFBCBCBC"/>
      </right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/>
      <right/>
      <top style="thin">
        <color rgb="FFBCBCBC"/>
      </top>
      <bottom/>
      <diagonal/>
    </border>
    <border>
      <left/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rgb="FFC0C0C0"/>
      </bottom>
      <diagonal/>
    </border>
    <border>
      <left/>
      <right/>
      <top style="thin">
        <color theme="0" tint="-0.249977111117893"/>
      </top>
      <bottom style="thin">
        <color rgb="FFC0C0C0"/>
      </bottom>
      <diagonal/>
    </border>
    <border>
      <left/>
      <right style="thin">
        <color theme="0" tint="-0.34998626667073579"/>
      </right>
      <top style="thin">
        <color theme="0" tint="-0.249977111117893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317">
    <xf numFmtId="0" fontId="0" fillId="0" borderId="0" applyFill="0" applyBorder="0">
      <alignment vertical="top"/>
    </xf>
    <xf numFmtId="49" fontId="1" fillId="0" borderId="1" applyFill="0">
      <alignment horizontal="left" vertical="center" wrapText="1" indent="1"/>
    </xf>
    <xf numFmtId="49" fontId="1" fillId="0" borderId="2" applyFill="0">
      <alignment horizontal="center" vertical="center" wrapText="1"/>
    </xf>
    <xf numFmtId="49" fontId="2" fillId="0" borderId="1" applyFill="0">
      <alignment horizontal="left" vertical="center" wrapText="1" indent="1"/>
    </xf>
    <xf numFmtId="49" fontId="2" fillId="0" borderId="1" applyFill="0">
      <alignment horizontal="center" vertical="center" wrapText="1"/>
    </xf>
    <xf numFmtId="0" fontId="3" fillId="2" borderId="3">
      <alignment horizontal="center" vertical="center"/>
    </xf>
    <xf numFmtId="0" fontId="4" fillId="2" borderId="3">
      <alignment vertical="center"/>
    </xf>
    <xf numFmtId="49" fontId="4" fillId="2" borderId="3">
      <alignment vertical="center"/>
    </xf>
    <xf numFmtId="0" fontId="5" fillId="2" borderId="3">
      <alignment horizontal="center" vertical="center"/>
    </xf>
    <xf numFmtId="0" fontId="1" fillId="0" borderId="0" applyFill="0" applyBorder="0">
      <alignment horizontal="center" vertical="center" wrapText="1"/>
    </xf>
    <xf numFmtId="0" fontId="6" fillId="0" borderId="0" applyFill="0" applyBorder="0">
      <alignment vertical="center" wrapText="1"/>
    </xf>
    <xf numFmtId="49" fontId="7" fillId="0" borderId="0" applyFill="0" applyBorder="0">
      <alignment wrapText="1"/>
    </xf>
    <xf numFmtId="0" fontId="6" fillId="0" borderId="0" applyFill="0" applyBorder="0">
      <alignment vertical="center" wrapText="1"/>
    </xf>
    <xf numFmtId="0" fontId="6" fillId="0" borderId="0" applyFill="0" applyBorder="0">
      <alignment vertical="center"/>
    </xf>
    <xf numFmtId="0" fontId="4" fillId="3" borderId="4">
      <alignment horizontal="center" vertical="center" wrapText="1"/>
    </xf>
    <xf numFmtId="0" fontId="4" fillId="3" borderId="5">
      <alignment horizontal="center" vertical="center" wrapText="1"/>
    </xf>
    <xf numFmtId="0" fontId="4" fillId="3" borderId="6">
      <alignment horizontal="center" vertical="center" wrapText="1"/>
    </xf>
    <xf numFmtId="0" fontId="4" fillId="4" borderId="7">
      <alignment horizontal="right" vertical="center" wrapText="1" indent="1"/>
    </xf>
    <xf numFmtId="0" fontId="4" fillId="4" borderId="8">
      <alignment horizontal="right" vertical="center" wrapText="1" indent="1"/>
    </xf>
    <xf numFmtId="0" fontId="8" fillId="0" borderId="7" applyFill="0">
      <alignment wrapText="1"/>
    </xf>
    <xf numFmtId="0" fontId="9" fillId="5" borderId="9">
      <alignment horizontal="center" vertical="center" wrapText="1"/>
    </xf>
    <xf numFmtId="0" fontId="10" fillId="0" borderId="7" applyFill="0">
      <alignment vertical="center" wrapText="1"/>
    </xf>
    <xf numFmtId="0" fontId="9" fillId="6" borderId="9">
      <alignment horizontal="center" vertical="center" wrapText="1"/>
    </xf>
    <xf numFmtId="0" fontId="10" fillId="0" borderId="7" applyFill="0">
      <alignment horizontal="left" vertical="center" wrapText="1"/>
    </xf>
    <xf numFmtId="0" fontId="9" fillId="7" borderId="9">
      <alignment horizontal="center" vertical="center" wrapText="1"/>
    </xf>
    <xf numFmtId="0" fontId="9" fillId="8" borderId="9">
      <alignment horizontal="center" vertical="center" wrapText="1"/>
    </xf>
    <xf numFmtId="0" fontId="4" fillId="4" borderId="0" applyBorder="0">
      <alignment horizontal="right" vertical="center" wrapText="1" indent="1"/>
    </xf>
    <xf numFmtId="0" fontId="11" fillId="0" borderId="7" applyFill="0">
      <alignment horizontal="left" vertical="center" wrapText="1"/>
    </xf>
    <xf numFmtId="0" fontId="11" fillId="0" borderId="10" applyFill="0">
      <alignment horizontal="left" vertical="center" wrapText="1"/>
    </xf>
    <xf numFmtId="0" fontId="4" fillId="4" borderId="9">
      <alignment horizontal="right" vertical="center" wrapText="1" indent="1"/>
    </xf>
    <xf numFmtId="0" fontId="4" fillId="4" borderId="11">
      <alignment horizontal="right" vertical="center" wrapText="1" indent="1"/>
    </xf>
    <xf numFmtId="0" fontId="10" fillId="0" borderId="7" applyFill="0">
      <alignment wrapText="1"/>
    </xf>
    <xf numFmtId="0" fontId="10" fillId="0" borderId="0" applyFill="0" applyBorder="0">
      <alignment vertical="center" wrapText="1"/>
    </xf>
    <xf numFmtId="0" fontId="10" fillId="0" borderId="0" applyFill="0" applyBorder="0">
      <alignment vertical="top" wrapText="1"/>
    </xf>
    <xf numFmtId="0" fontId="4" fillId="4" borderId="12">
      <alignment horizontal="right" vertical="center" wrapText="1" indent="1"/>
    </xf>
    <xf numFmtId="0" fontId="4" fillId="4" borderId="13">
      <alignment horizontal="right" vertical="center" wrapText="1" indent="1"/>
    </xf>
    <xf numFmtId="0" fontId="8" fillId="0" borderId="12" applyFill="0">
      <alignment wrapText="1"/>
    </xf>
    <xf numFmtId="0" fontId="8" fillId="0" borderId="13" applyFill="0">
      <alignment wrapText="1"/>
    </xf>
    <xf numFmtId="0" fontId="8" fillId="0" borderId="13" applyFill="0">
      <alignment vertical="center" wrapText="1"/>
    </xf>
    <xf numFmtId="0" fontId="1" fillId="9" borderId="0" applyBorder="0">
      <alignment horizontal="right" wrapText="1"/>
    </xf>
    <xf numFmtId="0" fontId="1" fillId="9" borderId="0" applyBorder="0">
      <alignment wrapText="1"/>
    </xf>
    <xf numFmtId="0" fontId="12" fillId="0" borderId="0" applyFill="0" applyBorder="0">
      <alignment vertical="center" wrapText="1"/>
    </xf>
    <xf numFmtId="0" fontId="1" fillId="9" borderId="0" applyBorder="0">
      <alignment horizontal="right" vertical="center"/>
    </xf>
    <xf numFmtId="0" fontId="1" fillId="0" borderId="14" applyFill="0">
      <alignment horizontal="center" vertical="center" wrapText="1"/>
    </xf>
    <xf numFmtId="167" fontId="1" fillId="9" borderId="15">
      <alignment horizontal="right" vertical="top" wrapText="1"/>
    </xf>
    <xf numFmtId="167" fontId="1" fillId="9" borderId="0" applyBorder="0">
      <alignment vertical="top" wrapText="1"/>
    </xf>
    <xf numFmtId="167" fontId="1" fillId="9" borderId="0" applyBorder="0">
      <alignment horizontal="right" vertical="top" wrapText="1"/>
    </xf>
    <xf numFmtId="49" fontId="1" fillId="9" borderId="0" applyBorder="0">
      <alignment horizontal="right" vertical="center" wrapText="1" indent="1"/>
    </xf>
    <xf numFmtId="0" fontId="1" fillId="7" borderId="16">
      <alignment horizontal="center" vertical="center" wrapText="1"/>
    </xf>
    <xf numFmtId="49" fontId="1" fillId="8" borderId="16">
      <alignment horizontal="center" vertical="center" wrapText="1"/>
      <protection locked="0"/>
    </xf>
    <xf numFmtId="0" fontId="1" fillId="9" borderId="0" applyBorder="0">
      <alignment horizontal="right" vertical="center" wrapText="1" indent="1"/>
    </xf>
    <xf numFmtId="1" fontId="1" fillId="8" borderId="16">
      <alignment horizontal="center" vertical="center" wrapText="1"/>
      <protection locked="0"/>
    </xf>
    <xf numFmtId="49" fontId="13" fillId="9" borderId="0" applyBorder="0">
      <alignment horizontal="right" vertical="center" wrapText="1"/>
    </xf>
    <xf numFmtId="49" fontId="1" fillId="7" borderId="16">
      <alignment horizontal="center" vertical="center" wrapText="1"/>
    </xf>
    <xf numFmtId="0" fontId="1" fillId="7" borderId="16">
      <alignment horizontal="center" vertical="center"/>
    </xf>
    <xf numFmtId="0" fontId="1" fillId="9" borderId="0" applyBorder="0">
      <alignment horizontal="right" wrapText="1" indent="2"/>
    </xf>
    <xf numFmtId="0" fontId="1" fillId="0" borderId="0" applyFill="0" applyBorder="0">
      <alignment horizontal="right" vertical="center" wrapText="1" indent="1"/>
    </xf>
    <xf numFmtId="49" fontId="9" fillId="8" borderId="16">
      <alignment horizontal="center" vertical="center" wrapText="1"/>
      <protection locked="0"/>
    </xf>
    <xf numFmtId="49" fontId="1" fillId="8" borderId="17">
      <alignment horizontal="center" vertical="center" wrapText="1"/>
      <protection locked="0"/>
    </xf>
    <xf numFmtId="49" fontId="1" fillId="0" borderId="0" applyFill="0" applyBorder="0">
      <alignment horizontal="center" vertical="center" wrapText="1"/>
    </xf>
    <xf numFmtId="0" fontId="1" fillId="9" borderId="0" applyBorder="0">
      <alignment horizontal="right" vertical="center" wrapText="1"/>
    </xf>
    <xf numFmtId="0" fontId="1" fillId="9" borderId="0" applyBorder="0">
      <alignment vertical="center" wrapText="1"/>
    </xf>
    <xf numFmtId="0" fontId="1" fillId="9" borderId="0" applyBorder="0">
      <alignment horizontal="center" vertical="center" wrapText="1"/>
    </xf>
    <xf numFmtId="49" fontId="1" fillId="5" borderId="16">
      <alignment horizontal="center" vertical="center" wrapText="1"/>
      <protection locked="0"/>
    </xf>
    <xf numFmtId="171" fontId="9" fillId="5" borderId="16">
      <alignment horizontal="right" vertical="center" wrapText="1" indent="1"/>
      <protection locked="0"/>
    </xf>
    <xf numFmtId="0" fontId="1" fillId="0" borderId="0" applyFill="0" applyBorder="0">
      <alignment horizontal="left" wrapText="1"/>
    </xf>
    <xf numFmtId="0" fontId="1" fillId="0" borderId="0" applyFill="0" applyBorder="0">
      <alignment horizontal="left" wrapText="1"/>
    </xf>
    <xf numFmtId="0" fontId="14" fillId="0" borderId="0" applyFill="0" applyBorder="0">
      <alignment vertical="top"/>
    </xf>
    <xf numFmtId="0" fontId="14" fillId="0" borderId="0" applyFill="0" applyBorder="0">
      <alignment vertical="top"/>
    </xf>
    <xf numFmtId="0" fontId="1" fillId="0" borderId="0" applyFill="0" applyBorder="0">
      <alignment horizontal="left"/>
    </xf>
    <xf numFmtId="0" fontId="1" fillId="0" borderId="14" applyFill="0">
      <alignment horizontal="left" vertical="center" wrapText="1" indent="1"/>
    </xf>
    <xf numFmtId="49" fontId="15" fillId="0" borderId="14" applyFill="0">
      <alignment vertical="top"/>
    </xf>
    <xf numFmtId="0" fontId="1" fillId="0" borderId="14" applyFill="0">
      <alignment horizontal="left" vertical="center" wrapText="1" indent="1"/>
    </xf>
    <xf numFmtId="0" fontId="1" fillId="0" borderId="16" applyFill="0">
      <alignment horizontal="center" vertical="center" wrapText="1"/>
    </xf>
    <xf numFmtId="0" fontId="1" fillId="0" borderId="16" applyFill="0">
      <alignment horizontal="center" vertical="center"/>
    </xf>
    <xf numFmtId="49" fontId="1" fillId="0" borderId="16" applyFill="0">
      <alignment horizontal="center" vertical="center" wrapText="1"/>
    </xf>
    <xf numFmtId="0" fontId="1" fillId="0" borderId="16" applyFill="0">
      <alignment horizontal="center" vertical="center" wrapText="1"/>
    </xf>
    <xf numFmtId="49" fontId="1" fillId="10" borderId="18">
      <alignment horizontal="center" vertical="center" wrapText="1"/>
    </xf>
    <xf numFmtId="49" fontId="1" fillId="10" borderId="19">
      <alignment horizontal="center" vertical="center" wrapText="1"/>
    </xf>
    <xf numFmtId="49" fontId="1" fillId="10" borderId="18">
      <alignment horizontal="center" vertical="center" wrapText="1"/>
    </xf>
    <xf numFmtId="49" fontId="1" fillId="0" borderId="20" applyFill="0">
      <alignment horizontal="center" vertical="center" wrapText="1"/>
    </xf>
    <xf numFmtId="49" fontId="1" fillId="0" borderId="21" applyFill="0">
      <alignment horizontal="center" vertical="center" wrapText="1"/>
    </xf>
    <xf numFmtId="49" fontId="1" fillId="0" borderId="22" applyFill="0">
      <alignment horizontal="center" vertical="center" wrapText="1"/>
    </xf>
    <xf numFmtId="0" fontId="16" fillId="0" borderId="0" applyFill="0" applyBorder="0">
      <alignment horizontal="center" vertical="center" wrapText="1"/>
    </xf>
    <xf numFmtId="0" fontId="16" fillId="0" borderId="0" applyFill="0" applyBorder="0">
      <alignment horizontal="center" vertical="center" wrapText="1"/>
    </xf>
    <xf numFmtId="0" fontId="16" fillId="9" borderId="0" applyBorder="0">
      <alignment horizontal="center" vertical="center" wrapText="1"/>
    </xf>
    <xf numFmtId="0" fontId="16" fillId="9" borderId="0" applyBorder="0">
      <alignment horizontal="center" vertical="center" wrapText="1"/>
    </xf>
    <xf numFmtId="0" fontId="17" fillId="0" borderId="20" applyFill="0">
      <alignment horizontal="center" vertical="center" wrapText="1"/>
    </xf>
    <xf numFmtId="0" fontId="17" fillId="0" borderId="20" applyFill="0">
      <alignment horizontal="left" vertical="center" wrapText="1" indent="3"/>
    </xf>
    <xf numFmtId="0" fontId="1" fillId="0" borderId="20" applyFill="0">
      <alignment horizontal="left" wrapText="1"/>
    </xf>
    <xf numFmtId="0" fontId="1" fillId="0" borderId="20" applyFill="0">
      <alignment horizontal="left" wrapText="1"/>
    </xf>
    <xf numFmtId="0" fontId="15" fillId="0" borderId="0" applyFill="0" applyBorder="0">
      <alignment horizontal="left"/>
    </xf>
    <xf numFmtId="0" fontId="1" fillId="0" borderId="20" applyFill="0">
      <alignment horizontal="left" vertical="center" wrapText="1"/>
    </xf>
    <xf numFmtId="0" fontId="17" fillId="0" borderId="20" applyFill="0">
      <alignment horizontal="center" vertical="center" wrapText="1"/>
    </xf>
    <xf numFmtId="49" fontId="18" fillId="11" borderId="23">
      <alignment horizontal="right"/>
    </xf>
    <xf numFmtId="49" fontId="19" fillId="11" borderId="24">
      <alignment horizontal="left" vertical="center" indent="1"/>
    </xf>
    <xf numFmtId="49" fontId="1" fillId="11" borderId="24">
      <alignment horizontal="right"/>
    </xf>
    <xf numFmtId="49" fontId="1" fillId="11" borderId="24">
      <alignment horizontal="left" indent="3"/>
    </xf>
    <xf numFmtId="49" fontId="1" fillId="11" borderId="25">
      <alignment horizontal="right"/>
    </xf>
    <xf numFmtId="49" fontId="1" fillId="11" borderId="26">
      <alignment horizontal="right"/>
    </xf>
    <xf numFmtId="0" fontId="1" fillId="0" borderId="26" applyFill="0">
      <alignment horizontal="left" vertical="center" wrapText="1"/>
    </xf>
    <xf numFmtId="0" fontId="1" fillId="0" borderId="14" applyFill="0">
      <alignment horizontal="left" vertical="center" wrapText="1"/>
    </xf>
    <xf numFmtId="0" fontId="1" fillId="0" borderId="27" applyFill="0">
      <alignment horizontal="left" vertical="center" wrapText="1"/>
    </xf>
    <xf numFmtId="4" fontId="1" fillId="7" borderId="16">
      <alignment horizontal="right" vertical="center" wrapText="1" indent="1"/>
    </xf>
    <xf numFmtId="0" fontId="1" fillId="0" borderId="16" applyFill="0">
      <alignment vertical="center" wrapText="1"/>
    </xf>
    <xf numFmtId="3" fontId="1" fillId="7" borderId="16">
      <alignment horizontal="right" vertical="center" wrapText="1" indent="1"/>
    </xf>
    <xf numFmtId="0" fontId="1" fillId="0" borderId="16" applyFill="0">
      <alignment vertical="center" wrapText="1"/>
    </xf>
    <xf numFmtId="0" fontId="1" fillId="0" borderId="22" applyFill="0">
      <alignment horizontal="center" vertical="center" wrapText="1"/>
    </xf>
    <xf numFmtId="0" fontId="1" fillId="0" borderId="26" applyFill="0">
      <alignment vertical="center" wrapText="1"/>
    </xf>
    <xf numFmtId="0" fontId="1" fillId="0" borderId="26" applyFill="0">
      <alignment horizontal="left" vertical="center" wrapText="1" indent="1"/>
    </xf>
    <xf numFmtId="0" fontId="1" fillId="0" borderId="27" applyFill="0">
      <alignment horizontal="left" vertical="center" wrapText="1" indent="1"/>
    </xf>
    <xf numFmtId="0" fontId="20" fillId="9" borderId="0" applyBorder="0">
      <alignment horizontal="center" vertical="top" wrapText="1"/>
    </xf>
    <xf numFmtId="0" fontId="21" fillId="9" borderId="0" applyBorder="0">
      <alignment vertical="top" wrapText="1"/>
    </xf>
    <xf numFmtId="0" fontId="1" fillId="9" borderId="18">
      <alignment horizontal="left" wrapText="1"/>
    </xf>
    <xf numFmtId="0" fontId="1" fillId="0" borderId="15" applyFill="0">
      <alignment horizontal="left" vertical="top" wrapText="1" indent="2"/>
    </xf>
    <xf numFmtId="0" fontId="1" fillId="0" borderId="0" applyFill="0" applyBorder="0">
      <alignment horizontal="left" vertical="top" wrapText="1" indent="2"/>
    </xf>
    <xf numFmtId="0" fontId="1" fillId="0" borderId="16" applyFill="0">
      <alignment horizontal="left" vertical="center" wrapText="1" indent="1"/>
    </xf>
    <xf numFmtId="0" fontId="1" fillId="0" borderId="28" applyFill="0">
      <alignment horizontal="left" vertical="center" wrapText="1" indent="1"/>
    </xf>
    <xf numFmtId="0" fontId="1" fillId="0" borderId="26" applyFill="0">
      <alignment horizontal="center" vertical="center" wrapText="1"/>
    </xf>
    <xf numFmtId="0" fontId="2" fillId="0" borderId="16" applyFill="0">
      <alignment horizontal="center" vertical="center" wrapText="1"/>
    </xf>
    <xf numFmtId="0" fontId="1" fillId="0" borderId="29" applyFill="0">
      <alignment horizontal="left" vertical="center" wrapText="1" indent="1"/>
    </xf>
    <xf numFmtId="0" fontId="1" fillId="0" borderId="30" applyFill="0">
      <alignment horizontal="center" vertical="center" wrapText="1"/>
    </xf>
    <xf numFmtId="0" fontId="1" fillId="0" borderId="30" applyFill="0">
      <alignment horizontal="left" vertical="center" wrapText="1" indent="1"/>
    </xf>
    <xf numFmtId="0" fontId="1" fillId="0" borderId="20" applyFill="0">
      <alignment horizontal="center" vertical="center" wrapText="1"/>
    </xf>
    <xf numFmtId="0" fontId="1" fillId="0" borderId="28" applyFill="0">
      <alignment horizontal="center" vertical="center" wrapText="1"/>
    </xf>
    <xf numFmtId="0" fontId="2" fillId="0" borderId="20" applyFill="0">
      <alignment horizontal="center" vertical="center" wrapText="1"/>
    </xf>
    <xf numFmtId="49" fontId="1" fillId="0" borderId="30" applyFill="0">
      <alignment horizontal="center" vertical="center" wrapText="1"/>
    </xf>
    <xf numFmtId="49" fontId="1" fillId="0" borderId="16" applyFill="0">
      <alignment horizontal="left" vertical="center" wrapText="1" indent="1"/>
    </xf>
    <xf numFmtId="3" fontId="1" fillId="10" borderId="30">
      <alignment horizontal="right" vertical="center" wrapText="1" indent="1"/>
    </xf>
    <xf numFmtId="3" fontId="1" fillId="10" borderId="16">
      <alignment horizontal="right" vertical="center" wrapText="1" indent="1"/>
    </xf>
    <xf numFmtId="0" fontId="14" fillId="10" borderId="26">
      <alignment vertical="top"/>
    </xf>
    <xf numFmtId="0" fontId="11" fillId="0" borderId="16" applyFill="0">
      <alignment horizontal="center" vertical="center" wrapText="1"/>
    </xf>
    <xf numFmtId="3" fontId="1" fillId="7" borderId="30">
      <alignment horizontal="right" vertical="center" wrapText="1" indent="1"/>
    </xf>
    <xf numFmtId="3" fontId="1" fillId="8" borderId="16">
      <alignment horizontal="right" vertical="center" wrapText="1" indent="1"/>
      <protection locked="0"/>
    </xf>
    <xf numFmtId="49" fontId="14" fillId="8" borderId="26">
      <alignment vertical="top"/>
      <protection locked="0"/>
    </xf>
    <xf numFmtId="0" fontId="20" fillId="9" borderId="0" applyBorder="0">
      <alignment vertical="top" wrapText="1"/>
    </xf>
    <xf numFmtId="49" fontId="22" fillId="0" borderId="0" applyFill="0" applyBorder="0">
      <alignment vertical="top" wrapText="1"/>
    </xf>
    <xf numFmtId="49" fontId="1" fillId="0" borderId="1" applyFill="0">
      <alignment horizontal="left" vertical="center" indent="1"/>
    </xf>
    <xf numFmtId="49" fontId="1" fillId="0" borderId="1" applyFill="0">
      <alignment vertical="top"/>
    </xf>
    <xf numFmtId="49" fontId="1" fillId="9" borderId="0" applyBorder="0">
      <alignment horizontal="center" vertical="center"/>
    </xf>
    <xf numFmtId="49" fontId="9" fillId="12" borderId="2">
      <alignment horizontal="center" vertical="center"/>
    </xf>
    <xf numFmtId="49" fontId="1" fillId="12" borderId="2">
      <alignment horizontal="center" vertical="center"/>
    </xf>
    <xf numFmtId="49" fontId="9" fillId="12" borderId="2">
      <alignment horizontal="center" vertical="center" wrapText="1"/>
    </xf>
    <xf numFmtId="49" fontId="23" fillId="0" borderId="31" applyFill="0">
      <alignment horizontal="center" vertical="center" wrapText="1"/>
    </xf>
    <xf numFmtId="0" fontId="2" fillId="0" borderId="32" applyFill="0">
      <alignment vertical="center" wrapText="1"/>
    </xf>
    <xf numFmtId="49" fontId="1" fillId="0" borderId="32" applyFill="0">
      <alignment vertical="center" wrapText="1"/>
    </xf>
    <xf numFmtId="49" fontId="9" fillId="0" borderId="33" applyFill="0">
      <alignment vertical="center"/>
    </xf>
    <xf numFmtId="0" fontId="1" fillId="0" borderId="0" applyFill="0" applyBorder="0"/>
    <xf numFmtId="49" fontId="24" fillId="0" borderId="8" applyFill="0">
      <alignment horizontal="right" vertical="center" wrapText="1" indent="1"/>
    </xf>
    <xf numFmtId="0" fontId="1" fillId="0" borderId="2" applyFill="0">
      <alignment horizontal="center" vertical="center"/>
    </xf>
    <xf numFmtId="49" fontId="1" fillId="9" borderId="2">
      <alignment horizontal="left" vertical="center" wrapText="1" indent="1"/>
    </xf>
    <xf numFmtId="0" fontId="1" fillId="8" borderId="2">
      <alignment horizontal="center" vertical="center" wrapText="1"/>
      <protection locked="0"/>
    </xf>
    <xf numFmtId="49" fontId="14" fillId="5" borderId="2">
      <alignment horizontal="center" vertical="center" wrapText="1"/>
      <protection locked="0"/>
    </xf>
    <xf numFmtId="0" fontId="1" fillId="5" borderId="2">
      <alignment horizontal="center" vertical="center" wrapText="1"/>
      <protection locked="0"/>
    </xf>
    <xf numFmtId="49" fontId="19" fillId="13" borderId="26">
      <alignment horizontal="left" vertical="center"/>
    </xf>
    <xf numFmtId="49" fontId="19" fillId="13" borderId="14">
      <alignment horizontal="left" vertical="center"/>
    </xf>
    <xf numFmtId="49" fontId="19" fillId="13" borderId="27">
      <alignment horizontal="left" vertical="center"/>
    </xf>
    <xf numFmtId="49" fontId="1" fillId="12" borderId="0" applyBorder="0">
      <alignment horizontal="left" vertical="center" wrapText="1"/>
    </xf>
    <xf numFmtId="0" fontId="2" fillId="14" borderId="16">
      <alignment horizontal="left" vertical="center"/>
    </xf>
    <xf numFmtId="0" fontId="2" fillId="14" borderId="16">
      <alignment horizontal="left"/>
    </xf>
    <xf numFmtId="49" fontId="12" fillId="15" borderId="0" applyBorder="0">
      <alignment horizontal="center" vertical="top"/>
    </xf>
    <xf numFmtId="0" fontId="2" fillId="14" borderId="16">
      <alignment horizontal="center"/>
    </xf>
    <xf numFmtId="49" fontId="2" fillId="14" borderId="16">
      <alignment horizontal="center" vertical="center"/>
    </xf>
    <xf numFmtId="0" fontId="25" fillId="14" borderId="0" applyBorder="0">
      <alignment horizontal="center" vertical="center"/>
    </xf>
    <xf numFmtId="49" fontId="2" fillId="14" borderId="16">
      <alignment horizontal="center" vertical="center"/>
    </xf>
    <xf numFmtId="0" fontId="26" fillId="0" borderId="0" applyFill="0" applyBorder="0">
      <alignment vertical="center" wrapText="1"/>
    </xf>
    <xf numFmtId="0" fontId="1" fillId="0" borderId="0" applyFill="0" applyBorder="0">
      <alignment horizontal="left" vertical="center"/>
    </xf>
    <xf numFmtId="0" fontId="4" fillId="0" borderId="0" applyFill="0" applyBorder="0">
      <alignment horizontal="left"/>
    </xf>
    <xf numFmtId="0" fontId="1" fillId="16" borderId="0" applyBorder="0">
      <alignment horizontal="left"/>
    </xf>
    <xf numFmtId="49" fontId="1" fillId="0" borderId="0" applyFill="0" applyBorder="0">
      <alignment horizontal="left"/>
    </xf>
    <xf numFmtId="49" fontId="1" fillId="16" borderId="0" applyBorder="0">
      <alignment horizontal="left"/>
    </xf>
    <xf numFmtId="0" fontId="1" fillId="16" borderId="0" applyBorder="0">
      <alignment horizontal="right"/>
    </xf>
    <xf numFmtId="49" fontId="1" fillId="0" borderId="0" applyFill="0" applyBorder="0">
      <alignment vertical="top"/>
    </xf>
    <xf numFmtId="49" fontId="1" fillId="0" borderId="16" applyFill="0">
      <alignment horizontal="center" vertical="center"/>
    </xf>
    <xf numFmtId="49" fontId="1" fillId="0" borderId="16" applyFill="0">
      <alignment vertical="center"/>
    </xf>
    <xf numFmtId="49" fontId="1" fillId="0" borderId="16" applyFill="0">
      <alignment vertical="center"/>
    </xf>
    <xf numFmtId="49" fontId="1" fillId="0" borderId="16" applyFill="0">
      <alignment vertical="top"/>
    </xf>
    <xf numFmtId="0" fontId="12" fillId="15" borderId="0" applyBorder="0">
      <alignment horizontal="left"/>
    </xf>
    <xf numFmtId="49" fontId="1" fillId="16" borderId="0" applyBorder="0">
      <alignment horizontal="right"/>
    </xf>
    <xf numFmtId="0" fontId="1" fillId="0" borderId="0" applyFill="0" applyBorder="0">
      <alignment vertical="top" wrapText="1"/>
    </xf>
    <xf numFmtId="49" fontId="2" fillId="14" borderId="0" applyBorder="0">
      <alignment vertical="center"/>
    </xf>
    <xf numFmtId="49" fontId="1" fillId="5" borderId="16">
      <alignment horizontal="left" vertical="center" wrapText="1"/>
      <protection locked="0"/>
    </xf>
    <xf numFmtId="0" fontId="1" fillId="5" borderId="16">
      <alignment horizontal="center" vertical="center" wrapText="1"/>
      <protection locked="0"/>
    </xf>
    <xf numFmtId="1" fontId="1" fillId="5" borderId="26">
      <alignment horizontal="right" vertical="center" wrapText="1"/>
      <protection locked="0"/>
    </xf>
    <xf numFmtId="0" fontId="1" fillId="8" borderId="27">
      <alignment horizontal="center" vertical="center" wrapText="1"/>
      <protection locked="0"/>
    </xf>
    <xf numFmtId="168" fontId="1" fillId="8" borderId="16">
      <alignment horizontal="right" vertical="center" wrapText="1" indent="1"/>
      <protection locked="0"/>
    </xf>
    <xf numFmtId="4" fontId="1" fillId="8" borderId="16">
      <alignment horizontal="right" vertical="center" wrapText="1" indent="1"/>
      <protection locked="0"/>
    </xf>
    <xf numFmtId="49" fontId="1" fillId="5" borderId="16">
      <alignment horizontal="right" vertical="center" wrapText="1"/>
      <protection locked="0"/>
    </xf>
    <xf numFmtId="49" fontId="1" fillId="8" borderId="16">
      <alignment horizontal="right" vertical="center" wrapText="1" indent="1"/>
      <protection locked="0"/>
    </xf>
    <xf numFmtId="49" fontId="1" fillId="5" borderId="16">
      <alignment horizontal="right" vertical="center" wrapText="1"/>
      <protection locked="0"/>
    </xf>
    <xf numFmtId="0" fontId="25" fillId="0" borderId="0" applyFill="0" applyBorder="0">
      <alignment horizontal="left"/>
    </xf>
    <xf numFmtId="0" fontId="1" fillId="5" borderId="27">
      <alignment horizontal="center" vertical="center" wrapText="1"/>
      <protection locked="0"/>
    </xf>
    <xf numFmtId="168" fontId="1" fillId="5" borderId="16">
      <alignment horizontal="right" vertical="center" wrapText="1" indent="1"/>
      <protection locked="0"/>
    </xf>
    <xf numFmtId="3" fontId="1" fillId="5" borderId="16">
      <alignment horizontal="right" vertical="center" wrapText="1" indent="1"/>
      <protection locked="0"/>
    </xf>
    <xf numFmtId="3" fontId="1" fillId="5" borderId="16">
      <alignment horizontal="right" vertical="center" wrapText="1" indent="1"/>
      <protection locked="0"/>
    </xf>
    <xf numFmtId="49" fontId="1" fillId="5" borderId="16">
      <alignment horizontal="right" vertical="center" wrapText="1" indent="1"/>
      <protection locked="0"/>
    </xf>
    <xf numFmtId="0" fontId="1" fillId="5" borderId="27">
      <alignment horizontal="center" vertical="center" wrapText="1"/>
      <protection locked="0"/>
    </xf>
    <xf numFmtId="49" fontId="1" fillId="0" borderId="16" applyFill="0">
      <alignment horizontal="left" vertical="center" wrapText="1"/>
    </xf>
    <xf numFmtId="49" fontId="1" fillId="8" borderId="16">
      <alignment horizontal="left" vertical="center" wrapText="1" indent="1"/>
      <protection locked="0"/>
    </xf>
    <xf numFmtId="49" fontId="1" fillId="5" borderId="16">
      <alignment horizontal="left" vertical="center" wrapText="1" indent="1"/>
      <protection locked="0"/>
    </xf>
    <xf numFmtId="169" fontId="1" fillId="5" borderId="16">
      <alignment horizontal="right" vertical="center" wrapText="1" indent="1"/>
      <protection locked="0"/>
    </xf>
    <xf numFmtId="169" fontId="1" fillId="7" borderId="16">
      <alignment horizontal="right" vertical="center" wrapText="1" indent="1"/>
    </xf>
    <xf numFmtId="49" fontId="1" fillId="8" borderId="2">
      <alignment horizontal="left" vertical="center" wrapText="1" indent="1"/>
      <protection locked="0"/>
    </xf>
    <xf numFmtId="0" fontId="27" fillId="0" borderId="0" applyFill="0" applyBorder="0"/>
    <xf numFmtId="170" fontId="1" fillId="9" borderId="0" applyBorder="0">
      <alignment vertical="top" wrapText="1"/>
    </xf>
    <xf numFmtId="170" fontId="1" fillId="9" borderId="0" applyBorder="0">
      <alignment horizontal="center" vertical="center" wrapText="1"/>
    </xf>
    <xf numFmtId="49" fontId="1" fillId="0" borderId="14" applyFill="0">
      <alignment horizontal="left" vertical="center" indent="1"/>
    </xf>
    <xf numFmtId="49" fontId="1" fillId="0" borderId="18" applyFill="0">
      <alignment vertical="top"/>
    </xf>
    <xf numFmtId="1" fontId="1" fillId="0" borderId="14" applyFill="0">
      <alignment vertical="center" wrapText="1"/>
    </xf>
    <xf numFmtId="0" fontId="1" fillId="0" borderId="14" applyFill="0">
      <alignment vertical="center" wrapText="1"/>
    </xf>
    <xf numFmtId="1" fontId="1" fillId="0" borderId="16" applyFill="0">
      <alignment horizontal="center" vertical="center" wrapText="1"/>
    </xf>
    <xf numFmtId="170" fontId="1" fillId="0" borderId="22" applyFill="0">
      <alignment horizontal="center" vertical="center" wrapText="1"/>
    </xf>
    <xf numFmtId="170" fontId="1" fillId="0" borderId="22" applyFill="0">
      <alignment horizontal="right" vertical="center" wrapText="1"/>
    </xf>
    <xf numFmtId="170" fontId="1" fillId="0" borderId="20" applyFill="0">
      <alignment horizontal="center" vertical="center" wrapText="1"/>
    </xf>
    <xf numFmtId="170" fontId="1" fillId="0" borderId="20" applyFill="0">
      <alignment horizontal="right" vertical="center" wrapText="1"/>
    </xf>
    <xf numFmtId="49" fontId="1" fillId="0" borderId="14" applyFill="0">
      <alignment horizontal="center" vertical="top" wrapText="1"/>
    </xf>
    <xf numFmtId="3" fontId="1" fillId="0" borderId="14" applyFill="0">
      <alignment horizontal="center" vertical="top" wrapText="1"/>
    </xf>
    <xf numFmtId="0" fontId="1" fillId="0" borderId="14" applyFill="0">
      <alignment horizontal="center" vertical="top" wrapText="1"/>
    </xf>
    <xf numFmtId="3" fontId="1" fillId="0" borderId="14" applyFill="0">
      <alignment horizontal="right" vertical="top" wrapText="1"/>
    </xf>
    <xf numFmtId="49" fontId="1" fillId="6" borderId="30">
      <alignment horizontal="center" vertical="center" wrapText="1"/>
    </xf>
    <xf numFmtId="49" fontId="1" fillId="6" borderId="22">
      <alignment vertical="top" wrapText="1"/>
    </xf>
    <xf numFmtId="169" fontId="1" fillId="0" borderId="22" applyFill="0">
      <alignment horizontal="right" vertical="center" wrapText="1"/>
    </xf>
    <xf numFmtId="169" fontId="1" fillId="7" borderId="22">
      <alignment horizontal="right" vertical="center" wrapText="1"/>
    </xf>
    <xf numFmtId="49" fontId="1" fillId="6" borderId="16">
      <alignment horizontal="center" vertical="center" wrapText="1"/>
    </xf>
    <xf numFmtId="169" fontId="1" fillId="0" borderId="16" applyFill="0">
      <alignment horizontal="right" vertical="center" wrapText="1"/>
    </xf>
    <xf numFmtId="3" fontId="1" fillId="0" borderId="16" applyFill="0">
      <alignment horizontal="right" vertical="center" wrapText="1"/>
    </xf>
    <xf numFmtId="49" fontId="1" fillId="0" borderId="16" applyFill="0">
      <alignment horizontal="left" vertical="top" wrapText="1" indent="1"/>
    </xf>
    <xf numFmtId="10" fontId="1" fillId="5" borderId="16">
      <alignment horizontal="right" vertical="center" wrapText="1"/>
      <protection locked="0"/>
    </xf>
    <xf numFmtId="3" fontId="1" fillId="7" borderId="16">
      <alignment horizontal="right" vertical="center" wrapText="1"/>
    </xf>
    <xf numFmtId="3" fontId="1" fillId="5" borderId="16">
      <alignment horizontal="right" vertical="center" wrapText="1"/>
      <protection locked="0"/>
    </xf>
    <xf numFmtId="2" fontId="1" fillId="0" borderId="16" applyFill="0">
      <alignment horizontal="right" vertical="center" wrapText="1"/>
    </xf>
    <xf numFmtId="2" fontId="1" fillId="9" borderId="16">
      <alignment horizontal="right" vertical="center" wrapText="1"/>
    </xf>
    <xf numFmtId="49" fontId="1" fillId="0" borderId="16" applyFill="0">
      <alignment horizontal="left" vertical="top" wrapText="1" indent="2"/>
    </xf>
    <xf numFmtId="1" fontId="1" fillId="5" borderId="16">
      <alignment horizontal="right" vertical="center" wrapText="1"/>
      <protection locked="0"/>
    </xf>
    <xf numFmtId="49" fontId="1" fillId="6" borderId="16">
      <alignment vertical="top" wrapText="1"/>
    </xf>
    <xf numFmtId="169" fontId="1" fillId="7" borderId="16">
      <alignment horizontal="right" vertical="center" wrapText="1"/>
    </xf>
    <xf numFmtId="4" fontId="1" fillId="0" borderId="16" applyFill="0">
      <alignment horizontal="right" vertical="center" wrapText="1"/>
    </xf>
    <xf numFmtId="49" fontId="1" fillId="0" borderId="16" applyFill="0">
      <alignment vertical="top" wrapText="1"/>
    </xf>
    <xf numFmtId="0" fontId="1" fillId="0" borderId="16" applyFill="0">
      <alignment horizontal="left" vertical="top" wrapText="1" indent="1"/>
    </xf>
    <xf numFmtId="49" fontId="1" fillId="0" borderId="18" applyFill="0">
      <alignment horizontal="left"/>
    </xf>
    <xf numFmtId="0" fontId="1" fillId="9" borderId="0" applyBorder="0">
      <alignment vertical="top" wrapText="1"/>
    </xf>
    <xf numFmtId="0" fontId="2" fillId="9" borderId="0" applyBorder="0">
      <alignment horizontal="left" vertical="top" indent="1"/>
    </xf>
    <xf numFmtId="0" fontId="2" fillId="9" borderId="0" applyBorder="0">
      <alignment horizontal="right" vertical="top"/>
    </xf>
    <xf numFmtId="49" fontId="20" fillId="9" borderId="0" applyBorder="0">
      <alignment vertical="top" wrapText="1"/>
    </xf>
    <xf numFmtId="1" fontId="1" fillId="9" borderId="0" applyBorder="0">
      <alignment horizontal="center" vertical="center" wrapText="1"/>
    </xf>
    <xf numFmtId="49" fontId="1" fillId="0" borderId="14" applyFill="0">
      <alignment horizontal="left" vertical="center" wrapText="1" indent="1"/>
    </xf>
    <xf numFmtId="1" fontId="1" fillId="0" borderId="15" applyFill="0">
      <alignment vertical="center" wrapText="1"/>
    </xf>
    <xf numFmtId="0" fontId="1" fillId="0" borderId="15" applyFill="0">
      <alignment vertical="center" wrapText="1"/>
    </xf>
    <xf numFmtId="1" fontId="1" fillId="0" borderId="26" applyFill="0">
      <alignment horizontal="center" vertical="center" wrapText="1"/>
    </xf>
    <xf numFmtId="1" fontId="1" fillId="0" borderId="14" applyFill="0">
      <alignment horizontal="center" vertical="center" wrapText="1"/>
    </xf>
    <xf numFmtId="1" fontId="1" fillId="0" borderId="27" applyFill="0">
      <alignment horizontal="center" vertical="center" wrapText="1"/>
    </xf>
    <xf numFmtId="0" fontId="1" fillId="6" borderId="16">
      <alignment vertical="center" wrapText="1"/>
    </xf>
    <xf numFmtId="4" fontId="1" fillId="5" borderId="16">
      <alignment horizontal="right" vertical="center" wrapText="1"/>
      <protection locked="0"/>
    </xf>
    <xf numFmtId="4" fontId="1" fillId="7" borderId="16">
      <alignment horizontal="right" vertical="center" wrapText="1"/>
    </xf>
    <xf numFmtId="0" fontId="1" fillId="0" borderId="16" applyFill="0">
      <alignment horizontal="left" vertical="center" wrapText="1" indent="2"/>
    </xf>
    <xf numFmtId="0" fontId="1" fillId="6" borderId="16">
      <alignment horizontal="left" vertical="center" wrapText="1"/>
    </xf>
    <xf numFmtId="171" fontId="1" fillId="0" borderId="16" applyFill="0">
      <alignment horizontal="right" vertical="center" wrapText="1"/>
    </xf>
    <xf numFmtId="172" fontId="2" fillId="9" borderId="0" applyBorder="0">
      <alignment horizontal="center" wrapText="1"/>
    </xf>
    <xf numFmtId="49" fontId="1" fillId="0" borderId="14" applyFill="0">
      <alignment horizontal="center" vertical="center" wrapText="1"/>
    </xf>
    <xf numFmtId="49" fontId="1" fillId="9" borderId="0" applyBorder="0">
      <alignment horizontal="center" vertical="top" wrapText="1"/>
    </xf>
    <xf numFmtId="49" fontId="1" fillId="6" borderId="22">
      <alignment horizontal="center" vertical="center" wrapText="1"/>
    </xf>
    <xf numFmtId="0" fontId="1" fillId="6" borderId="22">
      <alignment vertical="center" wrapText="1"/>
    </xf>
    <xf numFmtId="3" fontId="1" fillId="7" borderId="22">
      <alignment horizontal="right" vertical="center" wrapText="1"/>
    </xf>
    <xf numFmtId="169" fontId="1" fillId="9" borderId="0" applyBorder="0">
      <alignment horizontal="center" vertical="center" wrapText="1"/>
    </xf>
    <xf numFmtId="173" fontId="1" fillId="5" borderId="16">
      <alignment horizontal="right" vertical="center" wrapText="1"/>
      <protection locked="0"/>
    </xf>
    <xf numFmtId="173" fontId="1" fillId="0" borderId="16" applyFill="0">
      <alignment horizontal="right" vertical="center" wrapText="1"/>
    </xf>
    <xf numFmtId="172" fontId="1" fillId="0" borderId="16" applyFill="0">
      <alignment horizontal="right" vertical="center" wrapText="1"/>
    </xf>
    <xf numFmtId="0" fontId="2" fillId="9" borderId="0" applyBorder="0">
      <alignment horizontal="center" vertical="center"/>
    </xf>
    <xf numFmtId="0" fontId="15" fillId="0" borderId="14" applyFill="0">
      <alignment horizontal="left" vertical="center" wrapText="1" indent="1"/>
    </xf>
    <xf numFmtId="0" fontId="1" fillId="10" borderId="16">
      <alignment horizontal="center" vertical="center" wrapText="1"/>
    </xf>
    <xf numFmtId="0" fontId="1" fillId="0" borderId="16" applyFill="0">
      <alignment horizontal="left" vertical="center" wrapText="1"/>
    </xf>
    <xf numFmtId="171" fontId="1" fillId="7" borderId="16">
      <alignment horizontal="right" vertical="center" wrapText="1" indent="1"/>
    </xf>
    <xf numFmtId="0" fontId="1" fillId="0" borderId="0" applyFill="0" applyBorder="0">
      <alignment horizontal="left" vertical="top" wrapText="1"/>
    </xf>
    <xf numFmtId="0" fontId="1" fillId="0" borderId="0" applyFill="0" applyBorder="0">
      <alignment horizontal="center" vertical="center"/>
    </xf>
    <xf numFmtId="170" fontId="13" fillId="9" borderId="0" applyBorder="0">
      <alignment horizontal="center" vertical="center"/>
    </xf>
    <xf numFmtId="0" fontId="1" fillId="9" borderId="18">
      <alignment wrapText="1"/>
    </xf>
    <xf numFmtId="0" fontId="1" fillId="0" borderId="15" applyFill="0">
      <alignment vertical="top" wrapText="1"/>
    </xf>
    <xf numFmtId="0" fontId="1" fillId="0" borderId="0" applyFill="0" applyBorder="0">
      <alignment vertical="top"/>
    </xf>
    <xf numFmtId="3" fontId="1" fillId="8" borderId="16">
      <alignment horizontal="right" vertical="center" indent="1"/>
      <protection locked="0"/>
    </xf>
    <xf numFmtId="0" fontId="2" fillId="0" borderId="16" applyFill="0">
      <alignment horizontal="right" vertical="center" wrapText="1"/>
    </xf>
    <xf numFmtId="0" fontId="2" fillId="0" borderId="22" applyFill="0">
      <alignment horizontal="right" vertical="center" wrapText="1"/>
    </xf>
    <xf numFmtId="169" fontId="2" fillId="7" borderId="22">
      <alignment horizontal="right" vertical="center" wrapText="1" indent="1"/>
    </xf>
    <xf numFmtId="49" fontId="1" fillId="0" borderId="34" applyFill="0"/>
    <xf numFmtId="0" fontId="1" fillId="0" borderId="32" applyFill="0">
      <alignment vertical="top" wrapText="1"/>
    </xf>
    <xf numFmtId="0" fontId="15" fillId="0" borderId="0" applyFill="0" applyBorder="0"/>
    <xf numFmtId="169" fontId="1" fillId="5" borderId="16">
      <alignment horizontal="right" vertical="center" indent="1"/>
      <protection locked="0"/>
    </xf>
    <xf numFmtId="171" fontId="1" fillId="5" borderId="16">
      <alignment horizontal="right" vertical="center" indent="1"/>
      <protection locked="0"/>
    </xf>
    <xf numFmtId="169" fontId="1" fillId="7" borderId="16">
      <alignment horizontal="right" vertical="center" wrapText="1" indent="1"/>
      <protection locked="0"/>
    </xf>
    <xf numFmtId="49" fontId="1" fillId="0" borderId="20" applyFill="0">
      <alignment horizontal="left" vertical="center" wrapText="1" indent="1"/>
    </xf>
    <xf numFmtId="49" fontId="1" fillId="0" borderId="26" applyFill="0">
      <alignment horizontal="center" vertical="center" wrapText="1"/>
    </xf>
    <xf numFmtId="169" fontId="9" fillId="5" borderId="16">
      <alignment horizontal="right" vertical="center" wrapText="1" indent="1"/>
      <protection locked="0"/>
    </xf>
    <xf numFmtId="171" fontId="1" fillId="7" borderId="16">
      <alignment horizontal="right" vertical="center" wrapText="1" indent="1"/>
      <protection locked="0"/>
    </xf>
    <xf numFmtId="0" fontId="1" fillId="7" borderId="16">
      <alignment horizontal="right" vertical="center" wrapText="1" indent="1"/>
    </xf>
    <xf numFmtId="0" fontId="1" fillId="7" borderId="16">
      <alignment horizontal="right" vertical="center" wrapText="1" indent="1"/>
      <protection locked="0"/>
    </xf>
    <xf numFmtId="4" fontId="1" fillId="5" borderId="16">
      <alignment horizontal="right" vertical="center" wrapText="1" indent="1"/>
      <protection locked="0"/>
    </xf>
    <xf numFmtId="1" fontId="1" fillId="7" borderId="16">
      <alignment horizontal="right" vertical="center" wrapText="1" indent="1"/>
    </xf>
    <xf numFmtId="9" fontId="1" fillId="7" borderId="16">
      <alignment horizontal="right" vertical="center" wrapText="1" indent="1"/>
    </xf>
    <xf numFmtId="0" fontId="1" fillId="0" borderId="27" applyFill="0">
      <alignment horizontal="center" vertical="center" wrapText="1"/>
    </xf>
    <xf numFmtId="3" fontId="1" fillId="5" borderId="27">
      <alignment horizontal="center" vertical="center" wrapText="1"/>
      <protection locked="0"/>
    </xf>
    <xf numFmtId="3" fontId="1" fillId="5" borderId="16">
      <alignment horizontal="left" vertical="center" wrapText="1"/>
      <protection locked="0"/>
    </xf>
    <xf numFmtId="173" fontId="1" fillId="7" borderId="16">
      <alignment horizontal="right" vertical="center" wrapText="1" indent="1"/>
    </xf>
    <xf numFmtId="10" fontId="1" fillId="5" borderId="16">
      <alignment horizontal="right" vertical="center" wrapText="1" indent="1"/>
      <protection locked="0"/>
    </xf>
    <xf numFmtId="0" fontId="1" fillId="10" borderId="0" applyBorder="0"/>
    <xf numFmtId="169" fontId="1" fillId="8" borderId="16">
      <alignment horizontal="right" vertical="center" wrapText="1" indent="1"/>
      <protection locked="0"/>
    </xf>
    <xf numFmtId="49" fontId="1" fillId="8" borderId="16">
      <alignment horizontal="left" vertical="center" wrapText="1"/>
      <protection locked="0"/>
    </xf>
    <xf numFmtId="10" fontId="1" fillId="7" borderId="16">
      <alignment horizontal="right" vertical="center" wrapText="1" indent="1"/>
    </xf>
    <xf numFmtId="0" fontId="15" fillId="0" borderId="14" applyFill="0">
      <alignment horizontal="center" vertical="center" wrapText="1"/>
    </xf>
    <xf numFmtId="49" fontId="1" fillId="17" borderId="26">
      <alignment horizontal="center" vertical="center" wrapText="1"/>
    </xf>
    <xf numFmtId="49" fontId="1" fillId="17" borderId="14">
      <alignment horizontal="center" vertical="center" wrapText="1"/>
    </xf>
    <xf numFmtId="49" fontId="1" fillId="17" borderId="27">
      <alignment horizontal="center" vertical="center" wrapText="1"/>
    </xf>
    <xf numFmtId="49" fontId="1" fillId="0" borderId="27" applyFill="0">
      <alignment horizontal="center" vertical="center" wrapText="1"/>
    </xf>
    <xf numFmtId="49" fontId="1" fillId="17" borderId="16">
      <alignment horizontal="center" vertical="center" wrapText="1"/>
    </xf>
    <xf numFmtId="0" fontId="28" fillId="0" borderId="0" applyFill="0" applyBorder="0">
      <alignment horizontal="center" vertical="center" wrapText="1"/>
    </xf>
    <xf numFmtId="0" fontId="1" fillId="0" borderId="16" applyFill="0">
      <alignment horizontal="right" vertical="center" wrapText="1" indent="1"/>
    </xf>
    <xf numFmtId="171" fontId="1" fillId="0" borderId="16" applyFill="0">
      <alignment horizontal="right" vertical="center" wrapText="1" indent="1"/>
    </xf>
    <xf numFmtId="49" fontId="29" fillId="9" borderId="0" applyBorder="0">
      <alignment horizontal="left" vertical="top" wrapText="1"/>
    </xf>
    <xf numFmtId="49" fontId="1" fillId="9" borderId="0" applyBorder="0">
      <alignment vertical="top"/>
    </xf>
  </cellStyleXfs>
  <cellXfs count="300">
    <xf numFmtId="0" fontId="0" fillId="0" borderId="0" xfId="0" applyNumberFormat="1" applyFont="1">
      <alignment vertical="top"/>
    </xf>
    <xf numFmtId="0" fontId="1" fillId="0" borderId="0" xfId="9" applyNumberFormat="1" applyFont="1">
      <alignment horizontal="center" vertical="center" wrapText="1"/>
    </xf>
    <xf numFmtId="0" fontId="10" fillId="0" borderId="0" xfId="33" applyNumberFormat="1" applyFont="1">
      <alignment vertical="top" wrapText="1"/>
    </xf>
    <xf numFmtId="0" fontId="1" fillId="9" borderId="0" xfId="39" applyNumberFormat="1" applyFont="1" applyFill="1">
      <alignment horizontal="right" wrapText="1"/>
    </xf>
    <xf numFmtId="0" fontId="1" fillId="9" borderId="0" xfId="40" applyNumberFormat="1" applyFont="1" applyFill="1">
      <alignment wrapText="1"/>
    </xf>
    <xf numFmtId="0" fontId="12" fillId="0" borderId="0" xfId="41" applyNumberFormat="1" applyFont="1">
      <alignment vertical="center" wrapText="1"/>
    </xf>
    <xf numFmtId="0" fontId="1" fillId="9" borderId="0" xfId="42" applyNumberFormat="1" applyFont="1" applyFill="1">
      <alignment horizontal="right" vertical="center"/>
    </xf>
    <xf numFmtId="167" fontId="1" fillId="9" borderId="0" xfId="45" applyNumberFormat="1" applyFont="1" applyFill="1">
      <alignment vertical="top" wrapText="1"/>
    </xf>
    <xf numFmtId="49" fontId="1" fillId="9" borderId="0" xfId="47" applyNumberFormat="1" applyFont="1" applyFill="1">
      <alignment horizontal="right" vertical="center" wrapText="1" indent="1"/>
    </xf>
    <xf numFmtId="0" fontId="1" fillId="7" borderId="16" xfId="48" applyNumberFormat="1" applyFont="1" applyFill="1" applyBorder="1">
      <alignment horizontal="center" vertical="center" wrapText="1"/>
    </xf>
    <xf numFmtId="49" fontId="1" fillId="8" borderId="16" xfId="49" applyNumberFormat="1" applyFont="1" applyFill="1" applyBorder="1">
      <alignment horizontal="center" vertical="center" wrapText="1"/>
      <protection locked="0"/>
    </xf>
    <xf numFmtId="0" fontId="1" fillId="9" borderId="0" xfId="50" applyNumberFormat="1" applyFont="1" applyFill="1">
      <alignment horizontal="right" vertical="center" wrapText="1" indent="1"/>
    </xf>
    <xf numFmtId="49" fontId="13" fillId="9" borderId="0" xfId="52" applyNumberFormat="1" applyFont="1" applyFill="1">
      <alignment horizontal="right" vertical="center" wrapText="1"/>
    </xf>
    <xf numFmtId="49" fontId="1" fillId="7" borderId="16" xfId="53" applyNumberFormat="1" applyFont="1" applyFill="1" applyBorder="1">
      <alignment horizontal="center" vertical="center" wrapText="1"/>
    </xf>
    <xf numFmtId="0" fontId="1" fillId="7" borderId="16" xfId="54" applyNumberFormat="1" applyFont="1" applyFill="1" applyBorder="1">
      <alignment horizontal="center" vertical="center"/>
    </xf>
    <xf numFmtId="0" fontId="1" fillId="9" borderId="0" xfId="55" applyNumberFormat="1" applyFont="1" applyFill="1">
      <alignment horizontal="right" wrapText="1" indent="2"/>
    </xf>
    <xf numFmtId="0" fontId="1" fillId="0" borderId="0" xfId="56" applyNumberFormat="1" applyFont="1">
      <alignment horizontal="right" vertical="center" wrapText="1" indent="1"/>
    </xf>
    <xf numFmtId="49" fontId="1" fillId="0" borderId="0" xfId="59" applyNumberFormat="1" applyFont="1">
      <alignment horizontal="center" vertical="center" wrapText="1"/>
    </xf>
    <xf numFmtId="0" fontId="1" fillId="9" borderId="0" xfId="60" applyNumberFormat="1" applyFont="1" applyFill="1">
      <alignment horizontal="right" vertical="center" wrapText="1"/>
    </xf>
    <xf numFmtId="0" fontId="1" fillId="9" borderId="0" xfId="61" applyNumberFormat="1" applyFont="1" applyFill="1">
      <alignment vertical="center" wrapText="1"/>
    </xf>
    <xf numFmtId="0" fontId="1" fillId="9" borderId="0" xfId="62" applyNumberFormat="1" applyFont="1" applyFill="1">
      <alignment horizontal="center" vertical="center" wrapText="1"/>
    </xf>
    <xf numFmtId="49" fontId="1" fillId="5" borderId="16" xfId="63" applyNumberFormat="1" applyFont="1" applyFill="1" applyBorder="1">
      <alignment horizontal="center" vertical="center" wrapText="1"/>
      <protection locked="0"/>
    </xf>
    <xf numFmtId="171" fontId="9" fillId="5" borderId="16" xfId="64" applyNumberFormat="1" applyFont="1" applyFill="1" applyBorder="1">
      <alignment horizontal="right" vertical="center" wrapText="1" indent="1"/>
      <protection locked="0"/>
    </xf>
    <xf numFmtId="0" fontId="1" fillId="0" borderId="0" xfId="65" applyNumberFormat="1" applyFont="1">
      <alignment horizontal="left" wrapText="1"/>
    </xf>
    <xf numFmtId="0" fontId="1" fillId="0" borderId="0" xfId="66" applyNumberFormat="1" applyFont="1">
      <alignment horizontal="left" wrapText="1"/>
    </xf>
    <xf numFmtId="0" fontId="14" fillId="0" borderId="0" xfId="67" applyNumberFormat="1" applyFont="1">
      <alignment vertical="top"/>
    </xf>
    <xf numFmtId="0" fontId="14" fillId="0" borderId="0" xfId="68" applyNumberFormat="1" applyFont="1">
      <alignment vertical="top"/>
    </xf>
    <xf numFmtId="0" fontId="1" fillId="0" borderId="0" xfId="69" applyNumberFormat="1" applyFont="1">
      <alignment horizontal="left"/>
    </xf>
    <xf numFmtId="49" fontId="15" fillId="0" borderId="14" xfId="71" applyNumberFormat="1" applyFont="1" applyBorder="1">
      <alignment vertical="top"/>
    </xf>
    <xf numFmtId="0" fontId="1" fillId="0" borderId="14" xfId="72" applyNumberFormat="1" applyFont="1" applyBorder="1">
      <alignment horizontal="left" vertical="center" wrapText="1" indent="1"/>
    </xf>
    <xf numFmtId="0" fontId="1" fillId="0" borderId="16" xfId="73" applyNumberFormat="1" applyFont="1" applyBorder="1">
      <alignment horizontal="center" vertical="center" wrapText="1"/>
    </xf>
    <xf numFmtId="49" fontId="1" fillId="0" borderId="16" xfId="75" applyNumberFormat="1" applyFont="1" applyBorder="1">
      <alignment horizontal="center" vertical="center" wrapText="1"/>
    </xf>
    <xf numFmtId="0" fontId="1" fillId="0" borderId="16" xfId="76" applyNumberFormat="1" applyFont="1" applyBorder="1">
      <alignment horizontal="center" vertical="center" wrapText="1"/>
    </xf>
    <xf numFmtId="49" fontId="1" fillId="10" borderId="18" xfId="79" applyNumberFormat="1" applyFont="1" applyFill="1" applyBorder="1">
      <alignment horizontal="center" vertical="center" wrapText="1"/>
    </xf>
    <xf numFmtId="49" fontId="1" fillId="0" borderId="20" xfId="80" applyNumberFormat="1" applyFont="1" applyBorder="1">
      <alignment horizontal="center" vertical="center" wrapText="1"/>
    </xf>
    <xf numFmtId="0" fontId="16" fillId="0" borderId="0" xfId="83" applyNumberFormat="1" applyFont="1">
      <alignment horizontal="center" vertical="center" wrapText="1"/>
    </xf>
    <xf numFmtId="0" fontId="16" fillId="0" borderId="0" xfId="84" applyNumberFormat="1" applyFont="1">
      <alignment horizontal="center" vertical="center" wrapText="1"/>
    </xf>
    <xf numFmtId="0" fontId="16" fillId="9" borderId="0" xfId="85" applyNumberFormat="1" applyFont="1" applyFill="1">
      <alignment horizontal="center" vertical="center" wrapText="1"/>
    </xf>
    <xf numFmtId="0" fontId="16" fillId="9" borderId="0" xfId="86" applyNumberFormat="1" applyFont="1" applyFill="1">
      <alignment horizontal="center" vertical="center" wrapText="1"/>
    </xf>
    <xf numFmtId="0" fontId="17" fillId="0" borderId="20" xfId="87" applyNumberFormat="1" applyFont="1" applyBorder="1">
      <alignment horizontal="center" vertical="center" wrapText="1"/>
    </xf>
    <xf numFmtId="0" fontId="17" fillId="0" borderId="20" xfId="88" applyNumberFormat="1" applyFont="1" applyBorder="1">
      <alignment horizontal="left" vertical="center" wrapText="1" indent="3"/>
    </xf>
    <xf numFmtId="0" fontId="1" fillId="0" borderId="20" xfId="89" applyNumberFormat="1" applyFont="1" applyBorder="1">
      <alignment horizontal="left" wrapText="1"/>
    </xf>
    <xf numFmtId="0" fontId="1" fillId="0" borderId="20" xfId="90" applyNumberFormat="1" applyFont="1" applyBorder="1">
      <alignment horizontal="left" wrapText="1"/>
    </xf>
    <xf numFmtId="0" fontId="15" fillId="0" borderId="0" xfId="91" applyNumberFormat="1" applyFont="1">
      <alignment horizontal="left"/>
    </xf>
    <xf numFmtId="0" fontId="1" fillId="0" borderId="20" xfId="92" applyNumberFormat="1" applyFont="1" applyBorder="1">
      <alignment horizontal="left" vertical="center" wrapText="1"/>
    </xf>
    <xf numFmtId="0" fontId="17" fillId="0" borderId="20" xfId="93" applyNumberFormat="1" applyFont="1" applyBorder="1">
      <alignment horizontal="center" vertical="center" wrapText="1"/>
    </xf>
    <xf numFmtId="49" fontId="18" fillId="11" borderId="23" xfId="94" applyNumberFormat="1" applyFont="1" applyFill="1" applyBorder="1">
      <alignment horizontal="right"/>
    </xf>
    <xf numFmtId="49" fontId="19" fillId="11" borderId="24" xfId="95" applyNumberFormat="1" applyFont="1" applyFill="1" applyBorder="1">
      <alignment horizontal="left" vertical="center" indent="1"/>
    </xf>
    <xf numFmtId="49" fontId="1" fillId="11" borderId="24" xfId="96" applyNumberFormat="1" applyFont="1" applyFill="1" applyBorder="1">
      <alignment horizontal="right"/>
    </xf>
    <xf numFmtId="49" fontId="1" fillId="11" borderId="24" xfId="97" applyNumberFormat="1" applyFont="1" applyFill="1" applyBorder="1">
      <alignment horizontal="left" indent="3"/>
    </xf>
    <xf numFmtId="49" fontId="1" fillId="11" borderId="25" xfId="98" applyNumberFormat="1" applyFont="1" applyFill="1" applyBorder="1">
      <alignment horizontal="right"/>
    </xf>
    <xf numFmtId="49" fontId="1" fillId="11" borderId="26" xfId="99" applyNumberFormat="1" applyFont="1" applyFill="1" applyBorder="1">
      <alignment horizontal="right"/>
    </xf>
    <xf numFmtId="4" fontId="1" fillId="7" borderId="16" xfId="103" applyNumberFormat="1" applyFont="1" applyFill="1" applyBorder="1">
      <alignment horizontal="right" vertical="center" wrapText="1" indent="1"/>
    </xf>
    <xf numFmtId="0" fontId="1" fillId="0" borderId="16" xfId="104" applyNumberFormat="1" applyFont="1" applyBorder="1">
      <alignment vertical="center" wrapText="1"/>
    </xf>
    <xf numFmtId="3" fontId="1" fillId="7" borderId="16" xfId="105" applyNumberFormat="1" applyFont="1" applyFill="1" applyBorder="1">
      <alignment horizontal="right" vertical="center" wrapText="1" indent="1"/>
    </xf>
    <xf numFmtId="0" fontId="1" fillId="0" borderId="16" xfId="106" applyNumberFormat="1" applyFont="1" applyBorder="1">
      <alignment vertical="center" wrapText="1"/>
    </xf>
    <xf numFmtId="0" fontId="1" fillId="0" borderId="22" xfId="107" applyNumberFormat="1" applyFont="1" applyBorder="1">
      <alignment horizontal="center" vertical="center" wrapText="1"/>
    </xf>
    <xf numFmtId="0" fontId="1" fillId="0" borderId="26" xfId="108" applyNumberFormat="1" applyFont="1" applyBorder="1">
      <alignment vertical="center" wrapText="1"/>
    </xf>
    <xf numFmtId="0" fontId="20" fillId="9" borderId="0" xfId="111" applyNumberFormat="1" applyFont="1" applyFill="1">
      <alignment horizontal="center" vertical="top" wrapText="1"/>
    </xf>
    <xf numFmtId="0" fontId="21" fillId="9" borderId="0" xfId="112" applyNumberFormat="1" applyFont="1" applyFill="1">
      <alignment vertical="top" wrapText="1"/>
    </xf>
    <xf numFmtId="0" fontId="1" fillId="9" borderId="18" xfId="113" applyNumberFormat="1" applyFont="1" applyFill="1" applyBorder="1">
      <alignment horizontal="left" wrapText="1"/>
    </xf>
    <xf numFmtId="0" fontId="1" fillId="0" borderId="15" xfId="114" applyNumberFormat="1" applyFont="1" applyBorder="1">
      <alignment horizontal="left" vertical="top" wrapText="1" indent="2"/>
    </xf>
    <xf numFmtId="0" fontId="1" fillId="0" borderId="0" xfId="115" applyNumberFormat="1" applyFont="1">
      <alignment horizontal="left" vertical="top" wrapText="1" indent="2"/>
    </xf>
    <xf numFmtId="0" fontId="1" fillId="0" borderId="16" xfId="116" applyNumberFormat="1" applyFont="1" applyBorder="1">
      <alignment horizontal="left" vertical="center" wrapText="1" indent="1"/>
    </xf>
    <xf numFmtId="0" fontId="1" fillId="0" borderId="20" xfId="123" applyNumberFormat="1" applyFont="1" applyBorder="1">
      <alignment horizontal="center" vertical="center" wrapText="1"/>
    </xf>
    <xf numFmtId="49" fontId="1" fillId="0" borderId="30" xfId="126" applyNumberFormat="1" applyFont="1" applyBorder="1">
      <alignment horizontal="center" vertical="center" wrapText="1"/>
    </xf>
    <xf numFmtId="49" fontId="1" fillId="0" borderId="16" xfId="127" applyNumberFormat="1" applyFont="1" applyBorder="1">
      <alignment horizontal="left" vertical="center" wrapText="1" indent="1"/>
    </xf>
    <xf numFmtId="3" fontId="1" fillId="10" borderId="16" xfId="129" applyNumberFormat="1" applyFont="1" applyFill="1" applyBorder="1">
      <alignment horizontal="right" vertical="center" wrapText="1" indent="1"/>
    </xf>
    <xf numFmtId="3" fontId="1" fillId="7" borderId="30" xfId="132" applyNumberFormat="1" applyFont="1" applyFill="1" applyBorder="1">
      <alignment horizontal="right" vertical="center" wrapText="1" indent="1"/>
    </xf>
    <xf numFmtId="3" fontId="1" fillId="8" borderId="16" xfId="133" applyNumberFormat="1" applyFont="1" applyFill="1" applyBorder="1">
      <alignment horizontal="right" vertical="center" wrapText="1" indent="1"/>
      <protection locked="0"/>
    </xf>
    <xf numFmtId="0" fontId="20" fillId="9" borderId="0" xfId="135" applyNumberFormat="1" applyFont="1" applyFill="1">
      <alignment vertical="top" wrapText="1"/>
    </xf>
    <xf numFmtId="49" fontId="22" fillId="0" borderId="0" xfId="136" applyNumberFormat="1" applyFont="1">
      <alignment vertical="top" wrapText="1"/>
    </xf>
    <xf numFmtId="0" fontId="1" fillId="0" borderId="0" xfId="147" applyNumberFormat="1" applyFont="1"/>
    <xf numFmtId="49" fontId="24" fillId="0" borderId="8" xfId="148" applyNumberFormat="1" applyFont="1" applyBorder="1">
      <alignment horizontal="right" vertical="center" wrapText="1" indent="1"/>
    </xf>
    <xf numFmtId="0" fontId="1" fillId="0" borderId="2" xfId="149" applyNumberFormat="1" applyFont="1" applyBorder="1">
      <alignment horizontal="center" vertical="center"/>
    </xf>
    <xf numFmtId="0" fontId="1" fillId="8" borderId="2" xfId="151" applyNumberFormat="1" applyFont="1" applyFill="1" applyBorder="1">
      <alignment horizontal="center" vertical="center" wrapText="1"/>
      <protection locked="0"/>
    </xf>
    <xf numFmtId="49" fontId="14" fillId="5" borderId="2" xfId="152" applyNumberFormat="1" applyFont="1" applyFill="1" applyBorder="1">
      <alignment horizontal="center" vertical="center" wrapText="1"/>
      <protection locked="0"/>
    </xf>
    <xf numFmtId="0" fontId="2" fillId="14" borderId="16" xfId="158" applyNumberFormat="1" applyFont="1" applyFill="1" applyBorder="1">
      <alignment horizontal="left" vertical="center"/>
    </xf>
    <xf numFmtId="0" fontId="2" fillId="14" borderId="16" xfId="159" applyNumberFormat="1" applyFont="1" applyFill="1" applyBorder="1">
      <alignment horizontal="left"/>
    </xf>
    <xf numFmtId="49" fontId="12" fillId="15" borderId="0" xfId="160" applyNumberFormat="1" applyFont="1" applyFill="1">
      <alignment horizontal="center" vertical="top"/>
    </xf>
    <xf numFmtId="0" fontId="2" fillId="14" borderId="16" xfId="161" applyNumberFormat="1" applyFont="1" applyFill="1" applyBorder="1">
      <alignment horizontal="center"/>
    </xf>
    <xf numFmtId="49" fontId="2" fillId="14" borderId="16" xfId="162" applyNumberFormat="1" applyFont="1" applyFill="1" applyBorder="1">
      <alignment horizontal="center" vertical="center"/>
    </xf>
    <xf numFmtId="0" fontId="25" fillId="14" borderId="0" xfId="163" applyNumberFormat="1" applyFont="1" applyFill="1">
      <alignment horizontal="center" vertical="center"/>
    </xf>
    <xf numFmtId="49" fontId="2" fillId="14" borderId="16" xfId="164" applyNumberFormat="1" applyFont="1" applyFill="1" applyBorder="1">
      <alignment horizontal="center" vertical="center"/>
    </xf>
    <xf numFmtId="0" fontId="26" fillId="0" borderId="0" xfId="165" applyNumberFormat="1" applyFont="1">
      <alignment vertical="center" wrapText="1"/>
    </xf>
    <xf numFmtId="0" fontId="1" fillId="0" borderId="0" xfId="166" applyNumberFormat="1" applyFont="1">
      <alignment horizontal="left" vertical="center"/>
    </xf>
    <xf numFmtId="0" fontId="4" fillId="0" borderId="0" xfId="167" applyNumberFormat="1" applyFont="1">
      <alignment horizontal="left"/>
    </xf>
    <xf numFmtId="0" fontId="1" fillId="16" borderId="0" xfId="168" applyNumberFormat="1" applyFont="1" applyFill="1">
      <alignment horizontal="left"/>
    </xf>
    <xf numFmtId="49" fontId="1" fillId="0" borderId="0" xfId="169" applyNumberFormat="1" applyFont="1">
      <alignment horizontal="left"/>
    </xf>
    <xf numFmtId="49" fontId="1" fillId="16" borderId="0" xfId="170" applyNumberFormat="1" applyFont="1" applyFill="1">
      <alignment horizontal="left"/>
    </xf>
    <xf numFmtId="0" fontId="1" fillId="16" borderId="0" xfId="171" applyNumberFormat="1" applyFont="1" applyFill="1">
      <alignment horizontal="right"/>
    </xf>
    <xf numFmtId="49" fontId="1" fillId="0" borderId="0" xfId="172" applyNumberFormat="1" applyFont="1">
      <alignment vertical="top"/>
    </xf>
    <xf numFmtId="49" fontId="1" fillId="0" borderId="16" xfId="173" applyNumberFormat="1" applyFont="1" applyBorder="1">
      <alignment horizontal="center" vertical="center"/>
    </xf>
    <xf numFmtId="49" fontId="1" fillId="0" borderId="16" xfId="174" applyNumberFormat="1" applyFont="1" applyBorder="1">
      <alignment vertical="center"/>
    </xf>
    <xf numFmtId="49" fontId="1" fillId="0" borderId="16" xfId="175" applyNumberFormat="1" applyFont="1" applyBorder="1">
      <alignment vertical="center"/>
    </xf>
    <xf numFmtId="49" fontId="1" fillId="0" borderId="16" xfId="176" applyNumberFormat="1" applyFont="1" applyBorder="1">
      <alignment vertical="top"/>
    </xf>
    <xf numFmtId="0" fontId="12" fillId="15" borderId="0" xfId="177" applyNumberFormat="1" applyFont="1" applyFill="1">
      <alignment horizontal="left"/>
    </xf>
    <xf numFmtId="49" fontId="1" fillId="16" borderId="0" xfId="178" applyNumberFormat="1" applyFont="1" applyFill="1">
      <alignment horizontal="right"/>
    </xf>
    <xf numFmtId="0" fontId="1" fillId="0" borderId="0" xfId="179" applyNumberFormat="1" applyFont="1">
      <alignment vertical="top" wrapText="1"/>
    </xf>
    <xf numFmtId="49" fontId="2" fillId="14" borderId="0" xfId="180" applyNumberFormat="1" applyFont="1" applyFill="1">
      <alignment vertical="center"/>
    </xf>
    <xf numFmtId="49" fontId="1" fillId="5" borderId="16" xfId="181" applyNumberFormat="1" applyFont="1" applyFill="1" applyBorder="1">
      <alignment horizontal="left" vertical="center" wrapText="1"/>
      <protection locked="0"/>
    </xf>
    <xf numFmtId="0" fontId="1" fillId="5" borderId="16" xfId="182" applyNumberFormat="1" applyFont="1" applyFill="1" applyBorder="1">
      <alignment horizontal="center" vertical="center" wrapText="1"/>
      <protection locked="0"/>
    </xf>
    <xf numFmtId="1" fontId="1" fillId="5" borderId="26" xfId="183" applyNumberFormat="1" applyFont="1" applyFill="1" applyBorder="1">
      <alignment horizontal="right" vertical="center" wrapText="1"/>
      <protection locked="0"/>
    </xf>
    <xf numFmtId="0" fontId="1" fillId="8" borderId="27" xfId="184" applyNumberFormat="1" applyFont="1" applyFill="1" applyBorder="1">
      <alignment horizontal="center" vertical="center" wrapText="1"/>
      <protection locked="0"/>
    </xf>
    <xf numFmtId="168" fontId="1" fillId="8" borderId="16" xfId="185" applyNumberFormat="1" applyFont="1" applyFill="1" applyBorder="1">
      <alignment horizontal="right" vertical="center" wrapText="1" indent="1"/>
      <protection locked="0"/>
    </xf>
    <xf numFmtId="4" fontId="1" fillId="8" borderId="16" xfId="186" applyNumberFormat="1" applyFont="1" applyFill="1" applyBorder="1">
      <alignment horizontal="right" vertical="center" wrapText="1" indent="1"/>
      <protection locked="0"/>
    </xf>
    <xf numFmtId="49" fontId="1" fillId="5" borderId="16" xfId="187" applyNumberFormat="1" applyFont="1" applyFill="1" applyBorder="1">
      <alignment horizontal="right" vertical="center" wrapText="1"/>
      <protection locked="0"/>
    </xf>
    <xf numFmtId="49" fontId="1" fillId="8" borderId="16" xfId="188" applyNumberFormat="1" applyFont="1" applyFill="1" applyBorder="1">
      <alignment horizontal="right" vertical="center" wrapText="1" indent="1"/>
      <protection locked="0"/>
    </xf>
    <xf numFmtId="49" fontId="1" fillId="5" borderId="16" xfId="189" applyNumberFormat="1" applyFont="1" applyFill="1" applyBorder="1">
      <alignment horizontal="right" vertical="center" wrapText="1"/>
      <protection locked="0"/>
    </xf>
    <xf numFmtId="0" fontId="25" fillId="0" borderId="0" xfId="190" applyNumberFormat="1" applyFont="1">
      <alignment horizontal="left"/>
    </xf>
    <xf numFmtId="0" fontId="1" fillId="5" borderId="27" xfId="191" applyNumberFormat="1" applyFont="1" applyFill="1" applyBorder="1">
      <alignment horizontal="center" vertical="center" wrapText="1"/>
      <protection locked="0"/>
    </xf>
    <xf numFmtId="168" fontId="1" fillId="5" borderId="16" xfId="192" applyNumberFormat="1" applyFont="1" applyFill="1" applyBorder="1">
      <alignment horizontal="right" vertical="center" wrapText="1" indent="1"/>
      <protection locked="0"/>
    </xf>
    <xf numFmtId="3" fontId="1" fillId="5" borderId="16" xfId="193" applyNumberFormat="1" applyFont="1" applyFill="1" applyBorder="1">
      <alignment horizontal="right" vertical="center" wrapText="1" indent="1"/>
      <protection locked="0"/>
    </xf>
    <xf numFmtId="3" fontId="1" fillId="5" borderId="16" xfId="194" applyNumberFormat="1" applyFont="1" applyFill="1" applyBorder="1">
      <alignment horizontal="right" vertical="center" wrapText="1" indent="1"/>
      <protection locked="0"/>
    </xf>
    <xf numFmtId="49" fontId="1" fillId="5" borderId="16" xfId="195" applyNumberFormat="1" applyFont="1" applyFill="1" applyBorder="1">
      <alignment horizontal="right" vertical="center" wrapText="1" indent="1"/>
      <protection locked="0"/>
    </xf>
    <xf numFmtId="0" fontId="1" fillId="5" borderId="27" xfId="196" applyNumberFormat="1" applyFont="1" applyFill="1" applyBorder="1">
      <alignment horizontal="center" vertical="center" wrapText="1"/>
      <protection locked="0"/>
    </xf>
    <xf numFmtId="49" fontId="1" fillId="0" borderId="16" xfId="197" applyNumberFormat="1" applyFont="1" applyBorder="1">
      <alignment horizontal="left" vertical="center" wrapText="1"/>
    </xf>
    <xf numFmtId="49" fontId="1" fillId="8" borderId="16" xfId="198" applyNumberFormat="1" applyFont="1" applyFill="1" applyBorder="1">
      <alignment horizontal="left" vertical="center" wrapText="1" indent="1"/>
      <protection locked="0"/>
    </xf>
    <xf numFmtId="49" fontId="1" fillId="5" borderId="16" xfId="199" applyNumberFormat="1" applyFont="1" applyFill="1" applyBorder="1">
      <alignment horizontal="left" vertical="center" wrapText="1" indent="1"/>
      <protection locked="0"/>
    </xf>
    <xf numFmtId="169" fontId="1" fillId="5" borderId="16" xfId="200" applyNumberFormat="1" applyFont="1" applyFill="1" applyBorder="1">
      <alignment horizontal="right" vertical="center" wrapText="1" indent="1"/>
      <protection locked="0"/>
    </xf>
    <xf numFmtId="169" fontId="1" fillId="7" borderId="16" xfId="201" applyNumberFormat="1" applyFont="1" applyFill="1" applyBorder="1">
      <alignment horizontal="right" vertical="center" wrapText="1" indent="1"/>
    </xf>
    <xf numFmtId="49" fontId="1" fillId="8" borderId="2" xfId="202" applyNumberFormat="1" applyFont="1" applyFill="1" applyBorder="1">
      <alignment horizontal="left" vertical="center" wrapText="1" indent="1"/>
      <protection locked="0"/>
    </xf>
    <xf numFmtId="0" fontId="27" fillId="0" borderId="0" xfId="203" applyNumberFormat="1" applyFont="1"/>
    <xf numFmtId="170" fontId="1" fillId="9" borderId="0" xfId="204" applyNumberFormat="1" applyFont="1" applyFill="1">
      <alignment vertical="top" wrapText="1"/>
    </xf>
    <xf numFmtId="170" fontId="1" fillId="9" borderId="0" xfId="205" applyNumberFormat="1" applyFont="1" applyFill="1">
      <alignment horizontal="center" vertical="center" wrapText="1"/>
    </xf>
    <xf numFmtId="49" fontId="1" fillId="0" borderId="18" xfId="207" applyNumberFormat="1" applyFont="1" applyBorder="1">
      <alignment vertical="top"/>
    </xf>
    <xf numFmtId="1" fontId="1" fillId="0" borderId="14" xfId="208" applyNumberFormat="1" applyFont="1" applyBorder="1">
      <alignment vertical="center" wrapText="1"/>
    </xf>
    <xf numFmtId="0" fontId="1" fillId="0" borderId="14" xfId="209" applyNumberFormat="1" applyFont="1" applyBorder="1">
      <alignment vertical="center" wrapText="1"/>
    </xf>
    <xf numFmtId="170" fontId="1" fillId="0" borderId="20" xfId="213" applyNumberFormat="1" applyFont="1" applyBorder="1">
      <alignment horizontal="center" vertical="center" wrapText="1"/>
    </xf>
    <xf numFmtId="49" fontId="1" fillId="0" borderId="14" xfId="215" applyNumberFormat="1" applyFont="1" applyBorder="1">
      <alignment horizontal="center" vertical="top" wrapText="1"/>
    </xf>
    <xf numFmtId="3" fontId="1" fillId="0" borderId="14" xfId="216" applyNumberFormat="1" applyFont="1" applyBorder="1">
      <alignment horizontal="center" vertical="top" wrapText="1"/>
    </xf>
    <xf numFmtId="0" fontId="1" fillId="0" borderId="14" xfId="217" applyNumberFormat="1" applyFont="1" applyBorder="1">
      <alignment horizontal="center" vertical="top" wrapText="1"/>
    </xf>
    <xf numFmtId="3" fontId="1" fillId="0" borderId="14" xfId="218" applyNumberFormat="1" applyFont="1" applyBorder="1">
      <alignment horizontal="right" vertical="top" wrapText="1"/>
    </xf>
    <xf numFmtId="49" fontId="1" fillId="6" borderId="30" xfId="219" applyNumberFormat="1" applyFont="1" applyFill="1" applyBorder="1">
      <alignment horizontal="center" vertical="center" wrapText="1"/>
    </xf>
    <xf numFmtId="49" fontId="1" fillId="6" borderId="22" xfId="220" applyNumberFormat="1" applyFont="1" applyFill="1" applyBorder="1">
      <alignment vertical="top" wrapText="1"/>
    </xf>
    <xf numFmtId="169" fontId="1" fillId="0" borderId="22" xfId="221" applyNumberFormat="1" applyFont="1" applyBorder="1">
      <alignment horizontal="right" vertical="center" wrapText="1"/>
    </xf>
    <xf numFmtId="169" fontId="1" fillId="7" borderId="22" xfId="222" applyNumberFormat="1" applyFont="1" applyFill="1" applyBorder="1">
      <alignment horizontal="right" vertical="center" wrapText="1"/>
    </xf>
    <xf numFmtId="49" fontId="1" fillId="6" borderId="16" xfId="223" applyNumberFormat="1" applyFont="1" applyFill="1" applyBorder="1">
      <alignment horizontal="center" vertical="center" wrapText="1"/>
    </xf>
    <xf numFmtId="169" fontId="1" fillId="0" borderId="16" xfId="224" applyNumberFormat="1" applyFont="1" applyBorder="1">
      <alignment horizontal="right" vertical="center" wrapText="1"/>
    </xf>
    <xf numFmtId="3" fontId="1" fillId="0" borderId="16" xfId="225" applyNumberFormat="1" applyFont="1" applyBorder="1">
      <alignment horizontal="right" vertical="center" wrapText="1"/>
    </xf>
    <xf numFmtId="49" fontId="1" fillId="0" borderId="16" xfId="226" applyNumberFormat="1" applyFont="1" applyBorder="1">
      <alignment horizontal="left" vertical="top" wrapText="1" indent="1"/>
    </xf>
    <xf numFmtId="10" fontId="1" fillId="5" borderId="16" xfId="227" applyNumberFormat="1" applyFont="1" applyFill="1" applyBorder="1">
      <alignment horizontal="right" vertical="center" wrapText="1"/>
      <protection locked="0"/>
    </xf>
    <xf numFmtId="3" fontId="1" fillId="7" borderId="16" xfId="228" applyNumberFormat="1" applyFont="1" applyFill="1" applyBorder="1">
      <alignment horizontal="right" vertical="center" wrapText="1"/>
    </xf>
    <xf numFmtId="3" fontId="1" fillId="5" borderId="16" xfId="229" applyNumberFormat="1" applyFont="1" applyFill="1" applyBorder="1">
      <alignment horizontal="right" vertical="center" wrapText="1"/>
      <protection locked="0"/>
    </xf>
    <xf numFmtId="2" fontId="1" fillId="0" borderId="16" xfId="230" applyNumberFormat="1" applyFont="1" applyBorder="1">
      <alignment horizontal="right" vertical="center" wrapText="1"/>
    </xf>
    <xf numFmtId="2" fontId="1" fillId="9" borderId="16" xfId="231" applyNumberFormat="1" applyFont="1" applyFill="1" applyBorder="1">
      <alignment horizontal="right" vertical="center" wrapText="1"/>
    </xf>
    <xf numFmtId="49" fontId="1" fillId="0" borderId="16" xfId="232" applyNumberFormat="1" applyFont="1" applyBorder="1">
      <alignment horizontal="left" vertical="top" wrapText="1" indent="2"/>
    </xf>
    <xf numFmtId="1" fontId="1" fillId="5" borderId="16" xfId="233" applyNumberFormat="1" applyFont="1" applyFill="1" applyBorder="1">
      <alignment horizontal="right" vertical="center" wrapText="1"/>
      <protection locked="0"/>
    </xf>
    <xf numFmtId="49" fontId="1" fillId="6" borderId="16" xfId="234" applyNumberFormat="1" applyFont="1" applyFill="1" applyBorder="1">
      <alignment vertical="top" wrapText="1"/>
    </xf>
    <xf numFmtId="169" fontId="1" fillId="7" borderId="16" xfId="235" applyNumberFormat="1" applyFont="1" applyFill="1" applyBorder="1">
      <alignment horizontal="right" vertical="center" wrapText="1"/>
    </xf>
    <xf numFmtId="4" fontId="1" fillId="0" borderId="16" xfId="236" applyNumberFormat="1" applyFont="1" applyBorder="1">
      <alignment horizontal="right" vertical="center" wrapText="1"/>
    </xf>
    <xf numFmtId="49" fontId="1" fillId="0" borderId="16" xfId="237" applyNumberFormat="1" applyFont="1" applyBorder="1">
      <alignment vertical="top" wrapText="1"/>
    </xf>
    <xf numFmtId="0" fontId="1" fillId="0" borderId="16" xfId="238" applyNumberFormat="1" applyFont="1" applyBorder="1">
      <alignment horizontal="left" vertical="top" wrapText="1" indent="1"/>
    </xf>
    <xf numFmtId="0" fontId="1" fillId="9" borderId="0" xfId="240" applyNumberFormat="1" applyFont="1" applyFill="1">
      <alignment vertical="top" wrapText="1"/>
    </xf>
    <xf numFmtId="0" fontId="2" fillId="9" borderId="0" xfId="241" applyNumberFormat="1" applyFont="1" applyFill="1">
      <alignment horizontal="left" vertical="top" indent="1"/>
    </xf>
    <xf numFmtId="0" fontId="2" fillId="9" borderId="0" xfId="242" applyNumberFormat="1" applyFont="1" applyFill="1">
      <alignment horizontal="right" vertical="top"/>
    </xf>
    <xf numFmtId="49" fontId="20" fillId="9" borderId="0" xfId="243" applyNumberFormat="1" applyFont="1" applyFill="1">
      <alignment vertical="top" wrapText="1"/>
    </xf>
    <xf numFmtId="1" fontId="1" fillId="9" borderId="0" xfId="244" applyNumberFormat="1" applyFont="1" applyFill="1">
      <alignment horizontal="center" vertical="center" wrapText="1"/>
    </xf>
    <xf numFmtId="1" fontId="1" fillId="0" borderId="15" xfId="246" applyNumberFormat="1" applyFont="1" applyBorder="1">
      <alignment vertical="center" wrapText="1"/>
    </xf>
    <xf numFmtId="0" fontId="1" fillId="0" borderId="15" xfId="247" applyNumberFormat="1" applyFont="1" applyBorder="1">
      <alignment vertical="center" wrapText="1"/>
    </xf>
    <xf numFmtId="0" fontId="1" fillId="6" borderId="16" xfId="251" applyNumberFormat="1" applyFont="1" applyFill="1" applyBorder="1">
      <alignment vertical="center" wrapText="1"/>
    </xf>
    <xf numFmtId="4" fontId="1" fillId="5" borderId="16" xfId="252" applyNumberFormat="1" applyFont="1" applyFill="1" applyBorder="1">
      <alignment horizontal="right" vertical="center" wrapText="1"/>
      <protection locked="0"/>
    </xf>
    <xf numFmtId="4" fontId="1" fillId="7" borderId="16" xfId="253" applyNumberFormat="1" applyFont="1" applyFill="1" applyBorder="1">
      <alignment horizontal="right" vertical="center" wrapText="1"/>
    </xf>
    <xf numFmtId="0" fontId="1" fillId="0" borderId="16" xfId="254" applyNumberFormat="1" applyFont="1" applyBorder="1">
      <alignment horizontal="left" vertical="center" wrapText="1" indent="2"/>
    </xf>
    <xf numFmtId="0" fontId="1" fillId="6" borderId="16" xfId="255" applyNumberFormat="1" applyFont="1" applyFill="1" applyBorder="1">
      <alignment horizontal="left" vertical="center" wrapText="1"/>
    </xf>
    <xf numFmtId="171" fontId="1" fillId="0" borderId="16" xfId="256" applyNumberFormat="1" applyFont="1" applyBorder="1">
      <alignment horizontal="right" vertical="center" wrapText="1"/>
    </xf>
    <xf numFmtId="172" fontId="2" fillId="9" borderId="0" xfId="257" applyNumberFormat="1" applyFont="1" applyFill="1">
      <alignment horizontal="center" wrapText="1"/>
    </xf>
    <xf numFmtId="49" fontId="1" fillId="0" borderId="14" xfId="258" applyNumberFormat="1" applyFont="1" applyBorder="1">
      <alignment horizontal="center" vertical="center" wrapText="1"/>
    </xf>
    <xf numFmtId="49" fontId="1" fillId="9" borderId="0" xfId="259" applyNumberFormat="1" applyFont="1" applyFill="1">
      <alignment horizontal="center" vertical="top" wrapText="1"/>
    </xf>
    <xf numFmtId="49" fontId="1" fillId="6" borderId="22" xfId="260" applyNumberFormat="1" applyFont="1" applyFill="1" applyBorder="1">
      <alignment horizontal="center" vertical="center" wrapText="1"/>
    </xf>
    <xf numFmtId="0" fontId="1" fillId="6" borderId="22" xfId="261" applyNumberFormat="1" applyFont="1" applyFill="1" applyBorder="1">
      <alignment vertical="center" wrapText="1"/>
    </xf>
    <xf numFmtId="3" fontId="1" fillId="7" borderId="22" xfId="262" applyNumberFormat="1" applyFont="1" applyFill="1" applyBorder="1">
      <alignment horizontal="right" vertical="center" wrapText="1"/>
    </xf>
    <xf numFmtId="169" fontId="1" fillId="9" borderId="0" xfId="263" applyNumberFormat="1" applyFont="1" applyFill="1">
      <alignment horizontal="center" vertical="center" wrapText="1"/>
    </xf>
    <xf numFmtId="173" fontId="1" fillId="5" borderId="16" xfId="264" applyNumberFormat="1" applyFont="1" applyFill="1" applyBorder="1">
      <alignment horizontal="right" vertical="center" wrapText="1"/>
      <protection locked="0"/>
    </xf>
    <xf numFmtId="173" fontId="1" fillId="0" borderId="16" xfId="265" applyNumberFormat="1" applyFont="1" applyBorder="1">
      <alignment horizontal="right" vertical="center" wrapText="1"/>
    </xf>
    <xf numFmtId="172" fontId="1" fillId="0" borderId="16" xfId="266" applyNumberFormat="1" applyFont="1" applyBorder="1">
      <alignment horizontal="right" vertical="center" wrapText="1"/>
    </xf>
    <xf numFmtId="0" fontId="2" fillId="9" borderId="0" xfId="267" applyNumberFormat="1" applyFont="1" applyFill="1">
      <alignment horizontal="center" vertical="center"/>
    </xf>
    <xf numFmtId="0" fontId="1" fillId="10" borderId="16" xfId="269" applyNumberFormat="1" applyFont="1" applyFill="1" applyBorder="1">
      <alignment horizontal="center" vertical="center" wrapText="1"/>
    </xf>
    <xf numFmtId="0" fontId="1" fillId="0" borderId="16" xfId="270" applyNumberFormat="1" applyFont="1" applyBorder="1">
      <alignment horizontal="left" vertical="center" wrapText="1"/>
    </xf>
    <xf numFmtId="171" fontId="1" fillId="7" borderId="16" xfId="271" applyNumberFormat="1" applyFont="1" applyFill="1" applyBorder="1">
      <alignment horizontal="right" vertical="center" wrapText="1" indent="1"/>
    </xf>
    <xf numFmtId="0" fontId="1" fillId="0" borderId="0" xfId="273" applyNumberFormat="1" applyFont="1">
      <alignment horizontal="center" vertical="center"/>
    </xf>
    <xf numFmtId="170" fontId="13" fillId="9" borderId="0" xfId="274" applyNumberFormat="1" applyFont="1" applyFill="1">
      <alignment horizontal="center" vertical="center"/>
    </xf>
    <xf numFmtId="0" fontId="1" fillId="9" borderId="18" xfId="275" applyNumberFormat="1" applyFont="1" applyFill="1" applyBorder="1">
      <alignment wrapText="1"/>
    </xf>
    <xf numFmtId="0" fontId="1" fillId="0" borderId="15" xfId="276" applyNumberFormat="1" applyFont="1" applyBorder="1">
      <alignment vertical="top" wrapText="1"/>
    </xf>
    <xf numFmtId="0" fontId="1" fillId="0" borderId="0" xfId="277" applyNumberFormat="1" applyFont="1">
      <alignment vertical="top"/>
    </xf>
    <xf numFmtId="3" fontId="1" fillId="8" borderId="16" xfId="278" applyNumberFormat="1" applyFont="1" applyFill="1" applyBorder="1">
      <alignment horizontal="right" vertical="center" indent="1"/>
      <protection locked="0"/>
    </xf>
    <xf numFmtId="169" fontId="2" fillId="7" borderId="22" xfId="281" applyNumberFormat="1" applyFont="1" applyFill="1" applyBorder="1">
      <alignment horizontal="right" vertical="center" wrapText="1" indent="1"/>
    </xf>
    <xf numFmtId="49" fontId="1" fillId="0" borderId="34" xfId="282" applyNumberFormat="1" applyFont="1" applyBorder="1"/>
    <xf numFmtId="0" fontId="1" fillId="0" borderId="32" xfId="283" applyNumberFormat="1" applyFont="1" applyBorder="1">
      <alignment vertical="top" wrapText="1"/>
    </xf>
    <xf numFmtId="0" fontId="15" fillId="0" borderId="0" xfId="284" applyNumberFormat="1" applyFont="1"/>
    <xf numFmtId="169" fontId="1" fillId="5" borderId="16" xfId="285" applyNumberFormat="1" applyFont="1" applyFill="1" applyBorder="1">
      <alignment horizontal="right" vertical="center" indent="1"/>
      <protection locked="0"/>
    </xf>
    <xf numFmtId="171" fontId="1" fillId="5" borderId="16" xfId="286" applyNumberFormat="1" applyFont="1" applyFill="1" applyBorder="1">
      <alignment horizontal="right" vertical="center" indent="1"/>
      <protection locked="0"/>
    </xf>
    <xf numFmtId="169" fontId="1" fillId="7" borderId="16" xfId="287" applyNumberFormat="1" applyFont="1" applyFill="1" applyBorder="1">
      <alignment horizontal="right" vertical="center" wrapText="1" indent="1"/>
      <protection locked="0"/>
    </xf>
    <xf numFmtId="49" fontId="1" fillId="0" borderId="20" xfId="288" applyNumberFormat="1" applyFont="1" applyBorder="1">
      <alignment horizontal="left" vertical="center" wrapText="1" indent="1"/>
    </xf>
    <xf numFmtId="49" fontId="1" fillId="0" borderId="26" xfId="289" applyNumberFormat="1" applyFont="1" applyBorder="1">
      <alignment horizontal="center" vertical="center" wrapText="1"/>
    </xf>
    <xf numFmtId="169" fontId="9" fillId="5" borderId="16" xfId="290" applyNumberFormat="1" applyFont="1" applyFill="1" applyBorder="1">
      <alignment horizontal="right" vertical="center" wrapText="1" indent="1"/>
      <protection locked="0"/>
    </xf>
    <xf numFmtId="171" fontId="1" fillId="7" borderId="16" xfId="291" applyNumberFormat="1" applyFont="1" applyFill="1" applyBorder="1">
      <alignment horizontal="right" vertical="center" wrapText="1" indent="1"/>
      <protection locked="0"/>
    </xf>
    <xf numFmtId="0" fontId="1" fillId="7" borderId="16" xfId="292" applyNumberFormat="1" applyFont="1" applyFill="1" applyBorder="1">
      <alignment horizontal="right" vertical="center" wrapText="1" indent="1"/>
    </xf>
    <xf numFmtId="0" fontId="1" fillId="7" borderId="16" xfId="293" applyNumberFormat="1" applyFont="1" applyFill="1" applyBorder="1">
      <alignment horizontal="right" vertical="center" wrapText="1" indent="1"/>
      <protection locked="0"/>
    </xf>
    <xf numFmtId="4" fontId="1" fillId="5" borderId="16" xfId="294" applyNumberFormat="1" applyFont="1" applyFill="1" applyBorder="1">
      <alignment horizontal="right" vertical="center" wrapText="1" indent="1"/>
      <protection locked="0"/>
    </xf>
    <xf numFmtId="1" fontId="1" fillId="7" borderId="16" xfId="295" applyNumberFormat="1" applyFont="1" applyFill="1" applyBorder="1">
      <alignment horizontal="right" vertical="center" wrapText="1" indent="1"/>
    </xf>
    <xf numFmtId="9" fontId="1" fillId="7" borderId="16" xfId="296" applyNumberFormat="1" applyFont="1" applyFill="1" applyBorder="1">
      <alignment horizontal="right" vertical="center" wrapText="1" indent="1"/>
    </xf>
    <xf numFmtId="3" fontId="1" fillId="5" borderId="27" xfId="298" applyNumberFormat="1" applyFont="1" applyFill="1" applyBorder="1">
      <alignment horizontal="center" vertical="center" wrapText="1"/>
      <protection locked="0"/>
    </xf>
    <xf numFmtId="3" fontId="1" fillId="5" borderId="16" xfId="299" applyNumberFormat="1" applyFont="1" applyFill="1" applyBorder="1">
      <alignment horizontal="left" vertical="center" wrapText="1"/>
      <protection locked="0"/>
    </xf>
    <xf numFmtId="173" fontId="1" fillId="7" borderId="16" xfId="300" applyNumberFormat="1" applyFont="1" applyFill="1" applyBorder="1">
      <alignment horizontal="right" vertical="center" wrapText="1" indent="1"/>
    </xf>
    <xf numFmtId="10" fontId="1" fillId="5" borderId="16" xfId="301" applyNumberFormat="1" applyFont="1" applyFill="1" applyBorder="1">
      <alignment horizontal="right" vertical="center" wrapText="1" indent="1"/>
      <protection locked="0"/>
    </xf>
    <xf numFmtId="0" fontId="1" fillId="10" borderId="0" xfId="302" applyNumberFormat="1" applyFont="1" applyFill="1"/>
    <xf numFmtId="169" fontId="1" fillId="8" borderId="16" xfId="303" applyNumberFormat="1" applyFont="1" applyFill="1" applyBorder="1">
      <alignment horizontal="right" vertical="center" wrapText="1" indent="1"/>
      <protection locked="0"/>
    </xf>
    <xf numFmtId="49" fontId="1" fillId="8" borderId="16" xfId="304" applyNumberFormat="1" applyFont="1" applyFill="1" applyBorder="1">
      <alignment horizontal="left" vertical="center" wrapText="1"/>
      <protection locked="0"/>
    </xf>
    <xf numFmtId="10" fontId="1" fillId="7" borderId="16" xfId="305" applyNumberFormat="1" applyFont="1" applyFill="1" applyBorder="1">
      <alignment horizontal="right" vertical="center" wrapText="1" indent="1"/>
    </xf>
    <xf numFmtId="49" fontId="1" fillId="17" borderId="16" xfId="311" applyNumberFormat="1" applyFont="1" applyFill="1" applyBorder="1">
      <alignment horizontal="center" vertical="center" wrapText="1"/>
    </xf>
    <xf numFmtId="0" fontId="28" fillId="0" borderId="0" xfId="312" applyNumberFormat="1" applyFont="1">
      <alignment horizontal="center" vertical="center" wrapText="1"/>
    </xf>
    <xf numFmtId="0" fontId="1" fillId="0" borderId="16" xfId="313" applyNumberFormat="1" applyFont="1" applyBorder="1">
      <alignment horizontal="right" vertical="center" wrapText="1" indent="1"/>
    </xf>
    <xf numFmtId="171" fontId="1" fillId="0" borderId="16" xfId="314" applyNumberFormat="1" applyFont="1" applyBorder="1">
      <alignment horizontal="right" vertical="center" wrapText="1" indent="1"/>
    </xf>
    <xf numFmtId="49" fontId="29" fillId="9" borderId="0" xfId="315" applyNumberFormat="1" applyFont="1" applyFill="1">
      <alignment horizontal="left" vertical="top" wrapText="1"/>
    </xf>
    <xf numFmtId="49" fontId="1" fillId="9" borderId="0" xfId="316" applyNumberFormat="1" applyFont="1" applyFill="1">
      <alignment vertical="top"/>
    </xf>
    <xf numFmtId="49" fontId="1" fillId="7" borderId="16" xfId="0" applyNumberFormat="1" applyFont="1" applyFill="1" applyBorder="1" applyAlignment="1">
      <alignment horizontal="center" vertical="center" wrapText="1"/>
    </xf>
    <xf numFmtId="1" fontId="1" fillId="7" borderId="16" xfId="0" applyNumberFormat="1" applyFont="1" applyFill="1" applyBorder="1" applyAlignment="1">
      <alignment horizontal="center" vertical="center" wrapText="1"/>
    </xf>
    <xf numFmtId="49" fontId="9" fillId="7" borderId="16" xfId="0" applyNumberFormat="1" applyFont="1" applyFill="1" applyBorder="1" applyAlignment="1">
      <alignment horizontal="center" vertical="center" wrapText="1"/>
    </xf>
    <xf numFmtId="49" fontId="1" fillId="7" borderId="17" xfId="58" applyNumberFormat="1" applyFont="1" applyFill="1" applyBorder="1" applyProtection="1">
      <alignment horizontal="center" vertical="center" wrapText="1"/>
    </xf>
    <xf numFmtId="49" fontId="1" fillId="7" borderId="16" xfId="49" applyNumberFormat="1" applyFont="1" applyFill="1" applyBorder="1" applyProtection="1">
      <alignment horizontal="center" vertical="center" wrapText="1"/>
    </xf>
    <xf numFmtId="0" fontId="30" fillId="0" borderId="0" xfId="0" applyFont="1">
      <alignment vertical="top"/>
    </xf>
    <xf numFmtId="0" fontId="30" fillId="0" borderId="0" xfId="0" applyFont="1">
      <alignment vertical="top"/>
    </xf>
    <xf numFmtId="49" fontId="24" fillId="0" borderId="8" xfId="0" applyNumberFormat="1" applyFont="1" applyBorder="1" applyAlignment="1">
      <alignment horizontal="right" vertical="center" wrapText="1" indent="1"/>
    </xf>
    <xf numFmtId="49" fontId="1" fillId="0" borderId="16" xfId="0" applyNumberFormat="1" applyFont="1" applyBorder="1" applyAlignment="1">
      <alignment horizontal="center" vertical="center" wrapText="1"/>
    </xf>
    <xf numFmtId="49" fontId="1" fillId="5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5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26" xfId="0" applyNumberFormat="1" applyFont="1" applyFill="1" applyBorder="1" applyAlignment="1" applyProtection="1">
      <alignment horizontal="right" vertical="center" wrapText="1"/>
      <protection locked="0"/>
    </xf>
    <xf numFmtId="49" fontId="1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27" xfId="0" applyNumberFormat="1" applyFont="1" applyFill="1" applyBorder="1" applyAlignment="1" applyProtection="1">
      <alignment horizontal="center" vertical="center" wrapText="1"/>
      <protection locked="0"/>
    </xf>
    <xf numFmtId="168" fontId="1" fillId="8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1" fillId="7" borderId="16" xfId="0" applyNumberFormat="1" applyFont="1" applyFill="1" applyBorder="1" applyAlignment="1">
      <alignment horizontal="right" vertical="center" wrapText="1" indent="1"/>
    </xf>
    <xf numFmtId="3" fontId="1" fillId="8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1" fillId="8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1" fillId="5" borderId="16" xfId="0" applyNumberFormat="1" applyFont="1" applyFill="1" applyBorder="1" applyAlignment="1" applyProtection="1">
      <alignment horizontal="right" vertical="center" wrapText="1"/>
      <protection locked="0"/>
    </xf>
    <xf numFmtId="49" fontId="1" fillId="8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1" fillId="8" borderId="16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NumberFormat="1" applyFont="1" applyAlignment="1">
      <alignment horizontal="left"/>
    </xf>
    <xf numFmtId="49" fontId="1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27" xfId="0" applyNumberFormat="1" applyFont="1" applyFill="1" applyBorder="1" applyAlignment="1" applyProtection="1">
      <alignment horizontal="center" vertical="center" wrapText="1"/>
      <protection locked="0"/>
    </xf>
    <xf numFmtId="168" fontId="1" fillId="5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1" fillId="5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9" fillId="5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>
      <alignment vertical="top"/>
    </xf>
    <xf numFmtId="3" fontId="1" fillId="8" borderId="16" xfId="105" applyNumberFormat="1" applyFont="1" applyFill="1" applyBorder="1" applyProtection="1">
      <alignment horizontal="right" vertical="center" wrapText="1" indent="1"/>
      <protection locked="0"/>
    </xf>
    <xf numFmtId="0" fontId="0" fillId="0" borderId="0" xfId="0" applyNumberFormat="1" applyFont="1">
      <alignment vertical="top"/>
    </xf>
    <xf numFmtId="0" fontId="1" fillId="0" borderId="14" xfId="43" applyNumberFormat="1" applyFont="1" applyBorder="1">
      <alignment horizontal="center" vertical="center" wrapText="1"/>
    </xf>
    <xf numFmtId="167" fontId="1" fillId="9" borderId="15" xfId="44" applyNumberFormat="1" applyFont="1" applyFill="1" applyBorder="1">
      <alignment horizontal="right" vertical="top" wrapText="1"/>
    </xf>
    <xf numFmtId="167" fontId="1" fillId="9" borderId="0" xfId="46" applyNumberFormat="1" applyFont="1" applyFill="1">
      <alignment horizontal="right" vertical="top" wrapText="1"/>
    </xf>
    <xf numFmtId="0" fontId="20" fillId="9" borderId="0" xfId="111" applyNumberFormat="1" applyFont="1" applyFill="1">
      <alignment horizontal="center" vertical="top" wrapText="1"/>
    </xf>
    <xf numFmtId="0" fontId="1" fillId="9" borderId="18" xfId="113" applyNumberFormat="1" applyFont="1" applyFill="1" applyBorder="1">
      <alignment horizontal="left" wrapText="1"/>
    </xf>
    <xf numFmtId="49" fontId="1" fillId="0" borderId="18" xfId="239" applyNumberFormat="1" applyFont="1" applyBorder="1">
      <alignment horizontal="left"/>
    </xf>
    <xf numFmtId="0" fontId="1" fillId="0" borderId="0" xfId="115" applyNumberFormat="1" applyFont="1">
      <alignment horizontal="left" vertical="top" wrapText="1" indent="2"/>
    </xf>
    <xf numFmtId="49" fontId="1" fillId="0" borderId="14" xfId="206" applyNumberFormat="1" applyFont="1" applyBorder="1">
      <alignment horizontal="left" vertical="center" indent="1"/>
    </xf>
    <xf numFmtId="49" fontId="1" fillId="0" borderId="16" xfId="75" applyNumberFormat="1" applyFont="1" applyBorder="1">
      <alignment horizontal="center" vertical="center" wrapText="1"/>
    </xf>
    <xf numFmtId="49" fontId="1" fillId="0" borderId="20" xfId="80" applyNumberFormat="1" applyFont="1" applyBorder="1">
      <alignment horizontal="center" vertical="center" wrapText="1"/>
    </xf>
    <xf numFmtId="1" fontId="1" fillId="0" borderId="16" xfId="210" applyNumberFormat="1" applyFont="1" applyBorder="1">
      <alignment horizontal="center" vertical="center" wrapText="1"/>
    </xf>
    <xf numFmtId="170" fontId="1" fillId="0" borderId="22" xfId="211" applyNumberFormat="1" applyFont="1" applyBorder="1">
      <alignment horizontal="center" vertical="center" wrapText="1"/>
    </xf>
    <xf numFmtId="170" fontId="1" fillId="0" borderId="20" xfId="213" applyNumberFormat="1" applyFont="1" applyBorder="1">
      <alignment horizontal="center" vertical="center" wrapText="1"/>
    </xf>
    <xf numFmtId="0" fontId="1" fillId="0" borderId="22" xfId="107" applyNumberFormat="1" applyFont="1" applyBorder="1">
      <alignment horizontal="center" vertical="center" wrapText="1"/>
    </xf>
    <xf numFmtId="0" fontId="1" fillId="0" borderId="20" xfId="123" applyNumberFormat="1" applyFont="1" applyBorder="1">
      <alignment horizontal="center" vertical="center" wrapText="1"/>
    </xf>
    <xf numFmtId="170" fontId="1" fillId="0" borderId="22" xfId="212" applyNumberFormat="1" applyFont="1" applyBorder="1">
      <alignment horizontal="right" vertical="center" wrapText="1"/>
    </xf>
    <xf numFmtId="170" fontId="1" fillId="0" borderId="20" xfId="214" applyNumberFormat="1" applyFont="1" applyBorder="1">
      <alignment horizontal="right" vertical="center" wrapText="1"/>
    </xf>
    <xf numFmtId="49" fontId="1" fillId="0" borderId="14" xfId="245" applyNumberFormat="1" applyFont="1" applyBorder="1">
      <alignment horizontal="left" vertical="center" wrapText="1" indent="1"/>
    </xf>
    <xf numFmtId="1" fontId="1" fillId="0" borderId="26" xfId="248" applyNumberFormat="1" applyFont="1" applyBorder="1">
      <alignment horizontal="center" vertical="center" wrapText="1"/>
    </xf>
    <xf numFmtId="1" fontId="1" fillId="0" borderId="14" xfId="249" applyNumberFormat="1" applyFont="1" applyBorder="1">
      <alignment horizontal="center" vertical="center" wrapText="1"/>
    </xf>
    <xf numFmtId="1" fontId="1" fillId="0" borderId="27" xfId="250" applyNumberFormat="1" applyFont="1" applyBorder="1">
      <alignment horizontal="center" vertical="center" wrapText="1"/>
    </xf>
    <xf numFmtId="49" fontId="1" fillId="0" borderId="22" xfId="82" applyNumberFormat="1" applyFont="1" applyBorder="1">
      <alignment horizontal="center" vertical="center" wrapText="1"/>
    </xf>
    <xf numFmtId="0" fontId="1" fillId="0" borderId="16" xfId="73" applyNumberFormat="1" applyFont="1" applyBorder="1">
      <alignment horizontal="center" vertical="center" wrapText="1"/>
    </xf>
    <xf numFmtId="0" fontId="15" fillId="0" borderId="14" xfId="268" applyNumberFormat="1" applyFont="1" applyBorder="1">
      <alignment horizontal="left" vertical="center" wrapText="1" indent="1"/>
    </xf>
    <xf numFmtId="0" fontId="1" fillId="0" borderId="0" xfId="272" applyNumberFormat="1" applyFont="1">
      <alignment horizontal="left" vertical="top" wrapText="1"/>
    </xf>
    <xf numFmtId="0" fontId="1" fillId="0" borderId="14" xfId="70" applyNumberFormat="1" applyFont="1" applyBorder="1">
      <alignment horizontal="left" vertical="center" wrapText="1" indent="1"/>
    </xf>
    <xf numFmtId="0" fontId="1" fillId="0" borderId="16" xfId="74" applyNumberFormat="1" applyFont="1" applyBorder="1">
      <alignment horizontal="center" vertical="center"/>
    </xf>
    <xf numFmtId="0" fontId="1" fillId="0" borderId="26" xfId="100" applyNumberFormat="1" applyFont="1" applyBorder="1">
      <alignment horizontal="left" vertical="center" wrapText="1"/>
    </xf>
    <xf numFmtId="0" fontId="1" fillId="0" borderId="14" xfId="101" applyNumberFormat="1" applyFont="1" applyBorder="1">
      <alignment horizontal="left" vertical="center" wrapText="1"/>
    </xf>
    <xf numFmtId="0" fontId="1" fillId="0" borderId="27" xfId="102" applyNumberFormat="1" applyFont="1" applyBorder="1">
      <alignment horizontal="left" vertical="center" wrapText="1"/>
    </xf>
    <xf numFmtId="0" fontId="1" fillId="0" borderId="26" xfId="109" applyNumberFormat="1" applyFont="1" applyBorder="1">
      <alignment horizontal="left" vertical="center" wrapText="1" indent="1"/>
    </xf>
    <xf numFmtId="0" fontId="1" fillId="0" borderId="27" xfId="110" applyNumberFormat="1" applyFont="1" applyBorder="1">
      <alignment horizontal="left" vertical="center" wrapText="1" indent="1"/>
    </xf>
    <xf numFmtId="49" fontId="1" fillId="0" borderId="21" xfId="81" applyNumberFormat="1" applyFont="1" applyBorder="1">
      <alignment horizontal="center" vertical="center" wrapText="1"/>
    </xf>
    <xf numFmtId="49" fontId="1" fillId="10" borderId="18" xfId="77" applyNumberFormat="1" applyFont="1" applyFill="1" applyBorder="1">
      <alignment horizontal="center" vertical="center" wrapText="1"/>
    </xf>
    <xf numFmtId="49" fontId="1" fillId="10" borderId="19" xfId="78" applyNumberFormat="1" applyFont="1" applyFill="1" applyBorder="1">
      <alignment horizontal="center" vertical="center" wrapText="1"/>
    </xf>
    <xf numFmtId="0" fontId="1" fillId="0" borderId="16" xfId="76" applyNumberFormat="1" applyFont="1" applyBorder="1">
      <alignment horizontal="center" vertical="center" wrapText="1"/>
    </xf>
    <xf numFmtId="0" fontId="1" fillId="0" borderId="16" xfId="116" applyNumberFormat="1" applyFont="1" applyBorder="1">
      <alignment horizontal="left" vertical="center" wrapText="1" indent="1"/>
    </xf>
    <xf numFmtId="0" fontId="1" fillId="0" borderId="28" xfId="117" applyNumberFormat="1" applyFont="1" applyBorder="1">
      <alignment horizontal="left" vertical="center" wrapText="1" indent="1"/>
    </xf>
    <xf numFmtId="0" fontId="1" fillId="0" borderId="29" xfId="120" applyNumberFormat="1" applyFont="1" applyBorder="1">
      <alignment horizontal="left" vertical="center" wrapText="1" indent="1"/>
    </xf>
    <xf numFmtId="0" fontId="1" fillId="0" borderId="30" xfId="122" applyNumberFormat="1" applyFont="1" applyBorder="1">
      <alignment horizontal="left" vertical="center" wrapText="1" indent="1"/>
    </xf>
    <xf numFmtId="0" fontId="1" fillId="0" borderId="30" xfId="121" applyNumberFormat="1" applyFont="1" applyBorder="1">
      <alignment horizontal="center" vertical="center" wrapText="1"/>
    </xf>
    <xf numFmtId="0" fontId="1" fillId="0" borderId="28" xfId="124" applyNumberFormat="1" applyFont="1" applyBorder="1">
      <alignment horizontal="center" vertical="center" wrapText="1"/>
    </xf>
    <xf numFmtId="0" fontId="1" fillId="0" borderId="26" xfId="118" applyNumberFormat="1" applyFont="1" applyBorder="1">
      <alignment horizontal="center" vertical="center" wrapText="1"/>
    </xf>
    <xf numFmtId="0" fontId="2" fillId="0" borderId="16" xfId="279" applyNumberFormat="1" applyFont="1" applyBorder="1">
      <alignment horizontal="right" vertical="center" wrapText="1"/>
    </xf>
    <xf numFmtId="0" fontId="1" fillId="0" borderId="16" xfId="104" applyNumberFormat="1" applyFont="1" applyBorder="1">
      <alignment vertical="center" wrapText="1"/>
    </xf>
    <xf numFmtId="0" fontId="2" fillId="0" borderId="22" xfId="280" applyNumberFormat="1" applyFont="1" applyBorder="1">
      <alignment horizontal="right" vertical="center" wrapText="1"/>
    </xf>
    <xf numFmtId="0" fontId="1" fillId="10" borderId="16" xfId="269" applyNumberFormat="1" applyFont="1" applyFill="1" applyBorder="1">
      <alignment horizontal="center" vertical="center" wrapText="1"/>
    </xf>
    <xf numFmtId="0" fontId="1" fillId="0" borderId="27" xfId="297" applyNumberFormat="1" applyFont="1" applyBorder="1">
      <alignment horizontal="center" vertical="center" wrapText="1"/>
    </xf>
    <xf numFmtId="0" fontId="15" fillId="0" borderId="14" xfId="306" applyNumberFormat="1" applyFont="1" applyBorder="1">
      <alignment horizontal="center" vertical="center" wrapText="1"/>
    </xf>
    <xf numFmtId="49" fontId="1" fillId="0" borderId="26" xfId="289" applyNumberFormat="1" applyFont="1" applyBorder="1">
      <alignment horizontal="center" vertical="center" wrapText="1"/>
    </xf>
    <xf numFmtId="49" fontId="1" fillId="0" borderId="27" xfId="310" applyNumberFormat="1" applyFont="1" applyBorder="1">
      <alignment horizontal="center" vertical="center" wrapText="1"/>
    </xf>
    <xf numFmtId="49" fontId="1" fillId="17" borderId="26" xfId="307" applyNumberFormat="1" applyFont="1" applyFill="1" applyBorder="1">
      <alignment horizontal="center" vertical="center" wrapText="1"/>
    </xf>
    <xf numFmtId="49" fontId="1" fillId="17" borderId="14" xfId="308" applyNumberFormat="1" applyFont="1" applyFill="1" applyBorder="1">
      <alignment horizontal="center" vertical="center" wrapText="1"/>
    </xf>
    <xf numFmtId="49" fontId="1" fillId="17" borderId="27" xfId="309" applyNumberFormat="1" applyFont="1" applyFill="1" applyBorder="1">
      <alignment horizontal="center" vertical="center" wrapText="1"/>
    </xf>
  </cellXfs>
  <cellStyles count="317">
    <cellStyle name="s316" xfId="1"/>
    <cellStyle name="s317" xfId="2"/>
    <cellStyle name="s318" xfId="3"/>
    <cellStyle name="s319" xfId="4"/>
    <cellStyle name="s320" xfId="5"/>
    <cellStyle name="s321" xfId="6"/>
    <cellStyle name="s322" xfId="7"/>
    <cellStyle name="s323" xfId="8"/>
    <cellStyle name="s324" xfId="9"/>
    <cellStyle name="s325" xfId="10"/>
    <cellStyle name="s326" xfId="11"/>
    <cellStyle name="s327" xfId="12"/>
    <cellStyle name="s328" xfId="13"/>
    <cellStyle name="s329" xfId="14"/>
    <cellStyle name="s330" xfId="15"/>
    <cellStyle name="s331" xfId="16"/>
    <cellStyle name="s332" xfId="17"/>
    <cellStyle name="s333" xfId="18"/>
    <cellStyle name="s334" xfId="19"/>
    <cellStyle name="s335" xfId="20"/>
    <cellStyle name="s336" xfId="21"/>
    <cellStyle name="s337" xfId="22"/>
    <cellStyle name="s338" xfId="23"/>
    <cellStyle name="s339" xfId="24"/>
    <cellStyle name="s340" xfId="25"/>
    <cellStyle name="s341" xfId="26"/>
    <cellStyle name="s342" xfId="27"/>
    <cellStyle name="s343" xfId="28"/>
    <cellStyle name="s344" xfId="29"/>
    <cellStyle name="s345" xfId="30"/>
    <cellStyle name="s346" xfId="31"/>
    <cellStyle name="s347" xfId="32"/>
    <cellStyle name="s348" xfId="33"/>
    <cellStyle name="s349" xfId="34"/>
    <cellStyle name="s350" xfId="35"/>
    <cellStyle name="s351" xfId="36"/>
    <cellStyle name="s352" xfId="37"/>
    <cellStyle name="s353" xfId="38"/>
    <cellStyle name="s354" xfId="39"/>
    <cellStyle name="s355" xfId="40"/>
    <cellStyle name="s356" xfId="41"/>
    <cellStyle name="s357" xfId="42"/>
    <cellStyle name="s358" xfId="43"/>
    <cellStyle name="s359" xfId="44"/>
    <cellStyle name="s360" xfId="45"/>
    <cellStyle name="s361" xfId="46"/>
    <cellStyle name="s362" xfId="47"/>
    <cellStyle name="s363" xfId="48"/>
    <cellStyle name="s364" xfId="49"/>
    <cellStyle name="s365" xfId="50"/>
    <cellStyle name="s366" xfId="51"/>
    <cellStyle name="s367" xfId="52"/>
    <cellStyle name="s368" xfId="53"/>
    <cellStyle name="s369" xfId="54"/>
    <cellStyle name="s370" xfId="55"/>
    <cellStyle name="s371" xfId="56"/>
    <cellStyle name="s372" xfId="57"/>
    <cellStyle name="s373" xfId="58"/>
    <cellStyle name="s374" xfId="59"/>
    <cellStyle name="s375" xfId="60"/>
    <cellStyle name="s376" xfId="61"/>
    <cellStyle name="s377" xfId="62"/>
    <cellStyle name="s378" xfId="63"/>
    <cellStyle name="s379" xfId="64"/>
    <cellStyle name="s380" xfId="65"/>
    <cellStyle name="s381" xfId="66"/>
    <cellStyle name="s382" xfId="67"/>
    <cellStyle name="s383" xfId="68"/>
    <cellStyle name="s384" xfId="69"/>
    <cellStyle name="s385" xfId="70"/>
    <cellStyle name="s386" xfId="71"/>
    <cellStyle name="s387" xfId="72"/>
    <cellStyle name="s388" xfId="73"/>
    <cellStyle name="s389" xfId="74"/>
    <cellStyle name="s390" xfId="75"/>
    <cellStyle name="s391" xfId="76"/>
    <cellStyle name="s392" xfId="77"/>
    <cellStyle name="s393" xfId="78"/>
    <cellStyle name="s394" xfId="79"/>
    <cellStyle name="s395" xfId="80"/>
    <cellStyle name="s396" xfId="81"/>
    <cellStyle name="s397" xfId="82"/>
    <cellStyle name="s398" xfId="83"/>
    <cellStyle name="s399" xfId="84"/>
    <cellStyle name="s400" xfId="85"/>
    <cellStyle name="s401" xfId="86"/>
    <cellStyle name="s402" xfId="87"/>
    <cellStyle name="s403" xfId="88"/>
    <cellStyle name="s404" xfId="89"/>
    <cellStyle name="s405" xfId="90"/>
    <cellStyle name="s406" xfId="91"/>
    <cellStyle name="s407" xfId="92"/>
    <cellStyle name="s408" xfId="93"/>
    <cellStyle name="s409" xfId="94"/>
    <cellStyle name="s410" xfId="95"/>
    <cellStyle name="s411" xfId="96"/>
    <cellStyle name="s412" xfId="97"/>
    <cellStyle name="s413" xfId="98"/>
    <cellStyle name="s414" xfId="99"/>
    <cellStyle name="s415" xfId="100"/>
    <cellStyle name="s416" xfId="101"/>
    <cellStyle name="s417" xfId="102"/>
    <cellStyle name="s418" xfId="103"/>
    <cellStyle name="s419" xfId="104"/>
    <cellStyle name="s420" xfId="105"/>
    <cellStyle name="s421" xfId="106"/>
    <cellStyle name="s422" xfId="107"/>
    <cellStyle name="s423" xfId="108"/>
    <cellStyle name="s424" xfId="109"/>
    <cellStyle name="s425" xfId="110"/>
    <cellStyle name="s426" xfId="111"/>
    <cellStyle name="s427" xfId="112"/>
    <cellStyle name="s428" xfId="113"/>
    <cellStyle name="s429" xfId="114"/>
    <cellStyle name="s430" xfId="115"/>
    <cellStyle name="s431" xfId="116"/>
    <cellStyle name="s432" xfId="117"/>
    <cellStyle name="s433" xfId="118"/>
    <cellStyle name="s434" xfId="119"/>
    <cellStyle name="s435" xfId="120"/>
    <cellStyle name="s436" xfId="121"/>
    <cellStyle name="s437" xfId="122"/>
    <cellStyle name="s438" xfId="123"/>
    <cellStyle name="s439" xfId="124"/>
    <cellStyle name="s440" xfId="125"/>
    <cellStyle name="s441" xfId="126"/>
    <cellStyle name="s442" xfId="127"/>
    <cellStyle name="s443" xfId="128"/>
    <cellStyle name="s444" xfId="129"/>
    <cellStyle name="s445" xfId="130"/>
    <cellStyle name="s446" xfId="131"/>
    <cellStyle name="s447" xfId="132"/>
    <cellStyle name="s448" xfId="133"/>
    <cellStyle name="s449" xfId="134"/>
    <cellStyle name="s450" xfId="135"/>
    <cellStyle name="s451" xfId="136"/>
    <cellStyle name="s452" xfId="137"/>
    <cellStyle name="s453" xfId="138"/>
    <cellStyle name="s454" xfId="139"/>
    <cellStyle name="s455" xfId="140"/>
    <cellStyle name="s456" xfId="141"/>
    <cellStyle name="s457" xfId="142"/>
    <cellStyle name="s458" xfId="143"/>
    <cellStyle name="s459" xfId="144"/>
    <cellStyle name="s460" xfId="145"/>
    <cellStyle name="s461" xfId="146"/>
    <cellStyle name="s462" xfId="147"/>
    <cellStyle name="s463" xfId="148"/>
    <cellStyle name="s464" xfId="149"/>
    <cellStyle name="s465" xfId="150"/>
    <cellStyle name="s466" xfId="151"/>
    <cellStyle name="s467" xfId="152"/>
    <cellStyle name="s468" xfId="153"/>
    <cellStyle name="s469" xfId="154"/>
    <cellStyle name="s470" xfId="155"/>
    <cellStyle name="s471" xfId="156"/>
    <cellStyle name="s472" xfId="157"/>
    <cellStyle name="s473" xfId="158"/>
    <cellStyle name="s474" xfId="159"/>
    <cellStyle name="s475" xfId="160"/>
    <cellStyle name="s476" xfId="161"/>
    <cellStyle name="s477" xfId="162"/>
    <cellStyle name="s478" xfId="163"/>
    <cellStyle name="s479" xfId="164"/>
    <cellStyle name="s480" xfId="165"/>
    <cellStyle name="s481" xfId="166"/>
    <cellStyle name="s482" xfId="167"/>
    <cellStyle name="s483" xfId="168"/>
    <cellStyle name="s484" xfId="169"/>
    <cellStyle name="s485" xfId="170"/>
    <cellStyle name="s486" xfId="171"/>
    <cellStyle name="s487" xfId="172"/>
    <cellStyle name="s488" xfId="173"/>
    <cellStyle name="s489" xfId="174"/>
    <cellStyle name="s490" xfId="175"/>
    <cellStyle name="s491" xfId="176"/>
    <cellStyle name="s492" xfId="177"/>
    <cellStyle name="s493" xfId="178"/>
    <cellStyle name="s494" xfId="179"/>
    <cellStyle name="s495" xfId="180"/>
    <cellStyle name="s496" xfId="181"/>
    <cellStyle name="s497" xfId="182"/>
    <cellStyle name="s498" xfId="183"/>
    <cellStyle name="s499" xfId="184"/>
    <cellStyle name="s500" xfId="185"/>
    <cellStyle name="s501" xfId="186"/>
    <cellStyle name="s502" xfId="187"/>
    <cellStyle name="s503" xfId="188"/>
    <cellStyle name="s504" xfId="189"/>
    <cellStyle name="s505" xfId="190"/>
    <cellStyle name="s506" xfId="191"/>
    <cellStyle name="s507" xfId="192"/>
    <cellStyle name="s508" xfId="193"/>
    <cellStyle name="s509" xfId="194"/>
    <cellStyle name="s510" xfId="195"/>
    <cellStyle name="s511" xfId="196"/>
    <cellStyle name="s512" xfId="197"/>
    <cellStyle name="s513" xfId="198"/>
    <cellStyle name="s514" xfId="199"/>
    <cellStyle name="s515" xfId="200"/>
    <cellStyle name="s516" xfId="201"/>
    <cellStyle name="s517" xfId="202"/>
    <cellStyle name="s518" xfId="203"/>
    <cellStyle name="s519" xfId="204"/>
    <cellStyle name="s520" xfId="205"/>
    <cellStyle name="s521" xfId="206"/>
    <cellStyle name="s522" xfId="207"/>
    <cellStyle name="s523" xfId="208"/>
    <cellStyle name="s524" xfId="209"/>
    <cellStyle name="s525" xfId="210"/>
    <cellStyle name="s526" xfId="211"/>
    <cellStyle name="s527" xfId="212"/>
    <cellStyle name="s528" xfId="213"/>
    <cellStyle name="s529" xfId="214"/>
    <cellStyle name="s530" xfId="215"/>
    <cellStyle name="s531" xfId="216"/>
    <cellStyle name="s532" xfId="217"/>
    <cellStyle name="s533" xfId="218"/>
    <cellStyle name="s534" xfId="219"/>
    <cellStyle name="s535" xfId="220"/>
    <cellStyle name="s536" xfId="221"/>
    <cellStyle name="s537" xfId="222"/>
    <cellStyle name="s538" xfId="223"/>
    <cellStyle name="s539" xfId="224"/>
    <cellStyle name="s540" xfId="225"/>
    <cellStyle name="s541" xfId="226"/>
    <cellStyle name="s542" xfId="227"/>
    <cellStyle name="s543" xfId="228"/>
    <cellStyle name="s544" xfId="229"/>
    <cellStyle name="s545" xfId="230"/>
    <cellStyle name="s546" xfId="231"/>
    <cellStyle name="s547" xfId="232"/>
    <cellStyle name="s548" xfId="233"/>
    <cellStyle name="s549" xfId="234"/>
    <cellStyle name="s550" xfId="235"/>
    <cellStyle name="s551" xfId="236"/>
    <cellStyle name="s552" xfId="237"/>
    <cellStyle name="s553" xfId="238"/>
    <cellStyle name="s554" xfId="239"/>
    <cellStyle name="s555" xfId="240"/>
    <cellStyle name="s556" xfId="241"/>
    <cellStyle name="s557" xfId="242"/>
    <cellStyle name="s558" xfId="243"/>
    <cellStyle name="s559" xfId="244"/>
    <cellStyle name="s560" xfId="245"/>
    <cellStyle name="s561" xfId="246"/>
    <cellStyle name="s562" xfId="247"/>
    <cellStyle name="s563" xfId="248"/>
    <cellStyle name="s564" xfId="249"/>
    <cellStyle name="s565" xfId="250"/>
    <cellStyle name="s566" xfId="251"/>
    <cellStyle name="s567" xfId="252"/>
    <cellStyle name="s568" xfId="253"/>
    <cellStyle name="s569" xfId="254"/>
    <cellStyle name="s570" xfId="255"/>
    <cellStyle name="s571" xfId="256"/>
    <cellStyle name="s572" xfId="257"/>
    <cellStyle name="s573" xfId="258"/>
    <cellStyle name="s574" xfId="259"/>
    <cellStyle name="s575" xfId="260"/>
    <cellStyle name="s576" xfId="261"/>
    <cellStyle name="s577" xfId="262"/>
    <cellStyle name="s578" xfId="263"/>
    <cellStyle name="s579" xfId="264"/>
    <cellStyle name="s580" xfId="265"/>
    <cellStyle name="s581" xfId="266"/>
    <cellStyle name="s582" xfId="267"/>
    <cellStyle name="s583" xfId="268"/>
    <cellStyle name="s584" xfId="269"/>
    <cellStyle name="s585" xfId="270"/>
    <cellStyle name="s586" xfId="271"/>
    <cellStyle name="s587" xfId="272"/>
    <cellStyle name="s588" xfId="273"/>
    <cellStyle name="s589" xfId="274"/>
    <cellStyle name="s590" xfId="275"/>
    <cellStyle name="s591" xfId="276"/>
    <cellStyle name="s592" xfId="277"/>
    <cellStyle name="s593" xfId="278"/>
    <cellStyle name="s594" xfId="279"/>
    <cellStyle name="s595" xfId="280"/>
    <cellStyle name="s596" xfId="281"/>
    <cellStyle name="s597" xfId="282"/>
    <cellStyle name="s598" xfId="283"/>
    <cellStyle name="s599" xfId="284"/>
    <cellStyle name="s600" xfId="285"/>
    <cellStyle name="s601" xfId="286"/>
    <cellStyle name="s602" xfId="287"/>
    <cellStyle name="s603" xfId="288"/>
    <cellStyle name="s604" xfId="289"/>
    <cellStyle name="s605" xfId="290"/>
    <cellStyle name="s606" xfId="291"/>
    <cellStyle name="s607" xfId="292"/>
    <cellStyle name="s608" xfId="293"/>
    <cellStyle name="s609" xfId="294"/>
    <cellStyle name="s610" xfId="295"/>
    <cellStyle name="s611" xfId="296"/>
    <cellStyle name="s612" xfId="297"/>
    <cellStyle name="s613" xfId="298"/>
    <cellStyle name="s614" xfId="299"/>
    <cellStyle name="s615" xfId="300"/>
    <cellStyle name="s616" xfId="301"/>
    <cellStyle name="s617" xfId="302"/>
    <cellStyle name="s618" xfId="303"/>
    <cellStyle name="s619" xfId="304"/>
    <cellStyle name="s620" xfId="305"/>
    <cellStyle name="s621" xfId="306"/>
    <cellStyle name="s622" xfId="307"/>
    <cellStyle name="s623" xfId="308"/>
    <cellStyle name="s624" xfId="309"/>
    <cellStyle name="s625" xfId="310"/>
    <cellStyle name="s626" xfId="311"/>
    <cellStyle name="s627" xfId="312"/>
    <cellStyle name="s628" xfId="313"/>
    <cellStyle name="s629" xfId="314"/>
    <cellStyle name="s630" xfId="315"/>
    <cellStyle name="s631" xfId="3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X86"/>
  <sheetViews>
    <sheetView showGridLines="0" workbookViewId="0"/>
  </sheetViews>
  <sheetFormatPr defaultColWidth="9.140625" defaultRowHeight="11.25" customHeight="1" x14ac:dyDescent="0.25"/>
  <cols>
    <col min="1" max="1" width="35.85546875" customWidth="1"/>
    <col min="2" max="2" width="32.5703125" customWidth="1"/>
    <col min="3" max="3" width="18.7109375" customWidth="1"/>
    <col min="4" max="4" width="14.140625" customWidth="1"/>
    <col min="5" max="5" width="20.85546875" customWidth="1"/>
    <col min="6" max="8" width="12.28515625" customWidth="1"/>
    <col min="9" max="9" width="22.5703125" customWidth="1"/>
    <col min="10" max="10" width="34.42578125" customWidth="1"/>
    <col min="11" max="11" width="25" customWidth="1"/>
    <col min="12" max="12" width="13.5703125" customWidth="1"/>
    <col min="13" max="13" width="20.7109375" customWidth="1"/>
    <col min="15" max="15" width="8" customWidth="1"/>
    <col min="16" max="16" width="34" customWidth="1"/>
    <col min="18" max="18" width="35.42578125" customWidth="1"/>
    <col min="19" max="19" width="24.85546875" customWidth="1"/>
  </cols>
  <sheetData>
    <row r="1" spans="1:24" ht="11.25" customHeight="1" x14ac:dyDescent="0.15">
      <c r="B1" s="77" t="s">
        <v>0</v>
      </c>
      <c r="C1" s="77" t="s">
        <v>1</v>
      </c>
      <c r="D1" s="77" t="s">
        <v>2</v>
      </c>
      <c r="E1" s="77" t="s">
        <v>3</v>
      </c>
      <c r="F1" s="78" t="s">
        <v>4</v>
      </c>
      <c r="G1" s="78" t="s">
        <v>5</v>
      </c>
      <c r="H1" s="78" t="s">
        <v>6</v>
      </c>
      <c r="I1" s="79" t="s">
        <v>7</v>
      </c>
      <c r="J1" s="79" t="s">
        <v>8</v>
      </c>
      <c r="K1" s="79" t="s">
        <v>9</v>
      </c>
      <c r="L1" s="80" t="s">
        <v>10</v>
      </c>
      <c r="O1" s="81" t="s">
        <v>11</v>
      </c>
      <c r="P1" s="81" t="s">
        <v>12</v>
      </c>
      <c r="R1" s="82" t="s">
        <v>13</v>
      </c>
      <c r="S1" s="82" t="s">
        <v>14</v>
      </c>
      <c r="U1" s="81" t="s">
        <v>15</v>
      </c>
      <c r="V1" s="81" t="s">
        <v>16</v>
      </c>
      <c r="X1" s="83" t="s">
        <v>17</v>
      </c>
    </row>
    <row r="2" spans="1:24" ht="12.75" customHeight="1" x14ac:dyDescent="0.2">
      <c r="A2" s="84" t="s">
        <v>18</v>
      </c>
      <c r="B2" s="85" t="s">
        <v>19</v>
      </c>
      <c r="C2" s="27" t="s">
        <v>20</v>
      </c>
      <c r="D2" s="86" t="s">
        <v>21</v>
      </c>
      <c r="E2" s="87">
        <v>2017</v>
      </c>
      <c r="F2" s="88" t="s">
        <v>22</v>
      </c>
      <c r="G2" s="88" t="s">
        <v>23</v>
      </c>
      <c r="H2" s="88" t="s">
        <v>23</v>
      </c>
      <c r="I2" s="89" t="s">
        <v>24</v>
      </c>
      <c r="J2" s="90" t="s">
        <v>25</v>
      </c>
      <c r="K2" s="91" t="s">
        <v>26</v>
      </c>
      <c r="L2" s="72">
        <v>3</v>
      </c>
      <c r="O2" s="92" t="s">
        <v>27</v>
      </c>
      <c r="P2" s="93" t="s">
        <v>28</v>
      </c>
      <c r="R2" s="72" t="s">
        <v>29</v>
      </c>
      <c r="S2" s="72" t="s">
        <v>30</v>
      </c>
      <c r="U2" s="93" t="s">
        <v>30</v>
      </c>
      <c r="V2" s="93" t="s">
        <v>29</v>
      </c>
      <c r="X2" s="94" t="s">
        <v>31</v>
      </c>
    </row>
    <row r="3" spans="1:24" ht="12.75" customHeight="1" x14ac:dyDescent="0.2">
      <c r="A3" s="84" t="s">
        <v>32</v>
      </c>
      <c r="B3" s="85" t="s">
        <v>33</v>
      </c>
      <c r="C3" s="27" t="s">
        <v>34</v>
      </c>
      <c r="D3" s="86" t="s">
        <v>35</v>
      </c>
      <c r="E3" s="87">
        <v>2018</v>
      </c>
      <c r="F3" s="88" t="s">
        <v>36</v>
      </c>
      <c r="G3" s="88" t="s">
        <v>37</v>
      </c>
      <c r="H3" s="88" t="s">
        <v>37</v>
      </c>
      <c r="J3" s="90" t="s">
        <v>38</v>
      </c>
      <c r="K3" s="91" t="s">
        <v>39</v>
      </c>
      <c r="O3" s="92" t="s">
        <v>40</v>
      </c>
      <c r="P3" s="93" t="s">
        <v>41</v>
      </c>
      <c r="R3" s="72" t="s">
        <v>42</v>
      </c>
      <c r="S3" s="72" t="s">
        <v>43</v>
      </c>
      <c r="U3" s="93" t="s">
        <v>43</v>
      </c>
      <c r="V3" s="93" t="s">
        <v>42</v>
      </c>
      <c r="X3" s="94" t="s">
        <v>44</v>
      </c>
    </row>
    <row r="4" spans="1:24" ht="12.75" customHeight="1" x14ac:dyDescent="0.2">
      <c r="A4" s="84" t="s">
        <v>45</v>
      </c>
      <c r="B4" s="85" t="s">
        <v>46</v>
      </c>
      <c r="D4" s="86" t="s">
        <v>47</v>
      </c>
      <c r="E4" s="87">
        <v>2019</v>
      </c>
      <c r="F4" s="88" t="s">
        <v>48</v>
      </c>
      <c r="G4" s="88" t="s">
        <v>49</v>
      </c>
      <c r="H4" s="88" t="s">
        <v>49</v>
      </c>
      <c r="J4" s="90" t="s">
        <v>50</v>
      </c>
      <c r="O4" s="92" t="s">
        <v>51</v>
      </c>
      <c r="P4" s="93" t="s">
        <v>52</v>
      </c>
      <c r="R4" s="72" t="s">
        <v>53</v>
      </c>
      <c r="S4" s="72" t="s">
        <v>54</v>
      </c>
      <c r="U4" s="93" t="s">
        <v>54</v>
      </c>
      <c r="V4" s="93" t="s">
        <v>55</v>
      </c>
    </row>
    <row r="5" spans="1:24" ht="12.75" customHeight="1" x14ac:dyDescent="0.2">
      <c r="A5" s="84" t="s">
        <v>56</v>
      </c>
      <c r="B5" s="85" t="s">
        <v>57</v>
      </c>
      <c r="D5" s="86" t="s">
        <v>58</v>
      </c>
      <c r="E5" s="87">
        <v>2020</v>
      </c>
      <c r="F5" s="88" t="s">
        <v>59</v>
      </c>
      <c r="G5" s="88" t="s">
        <v>60</v>
      </c>
      <c r="H5" s="88" t="s">
        <v>60</v>
      </c>
      <c r="J5" s="90" t="s">
        <v>61</v>
      </c>
      <c r="O5" s="92" t="s">
        <v>51</v>
      </c>
      <c r="P5" s="93" t="s">
        <v>52</v>
      </c>
      <c r="R5" s="72" t="s">
        <v>62</v>
      </c>
      <c r="V5" s="93" t="s">
        <v>53</v>
      </c>
    </row>
    <row r="6" spans="1:24" ht="11.25" customHeight="1" x14ac:dyDescent="0.15">
      <c r="A6" s="84" t="s">
        <v>63</v>
      </c>
      <c r="B6" s="85" t="s">
        <v>64</v>
      </c>
      <c r="C6" s="77" t="s">
        <v>65</v>
      </c>
      <c r="E6" s="87">
        <v>2021</v>
      </c>
      <c r="F6" s="88" t="s">
        <v>66</v>
      </c>
      <c r="G6" s="88" t="s">
        <v>67</v>
      </c>
      <c r="H6" s="88" t="s">
        <v>67</v>
      </c>
      <c r="J6" s="90" t="s">
        <v>68</v>
      </c>
      <c r="O6" s="92" t="s">
        <v>27</v>
      </c>
      <c r="P6" s="93" t="s">
        <v>28</v>
      </c>
      <c r="R6" s="72" t="s">
        <v>69</v>
      </c>
      <c r="V6" s="93" t="s">
        <v>62</v>
      </c>
    </row>
    <row r="7" spans="1:24" ht="11.25" customHeight="1" x14ac:dyDescent="0.15">
      <c r="A7" s="84" t="s">
        <v>70</v>
      </c>
      <c r="B7" s="85" t="s">
        <v>71</v>
      </c>
      <c r="E7" s="87">
        <v>2022</v>
      </c>
      <c r="F7" s="88" t="s">
        <v>72</v>
      </c>
      <c r="G7" s="88" t="s">
        <v>73</v>
      </c>
      <c r="H7" s="88" t="s">
        <v>73</v>
      </c>
      <c r="J7" s="90" t="s">
        <v>74</v>
      </c>
      <c r="O7" s="92" t="s">
        <v>75</v>
      </c>
      <c r="P7" s="95" t="s">
        <v>76</v>
      </c>
      <c r="V7" s="93" t="s">
        <v>69</v>
      </c>
    </row>
    <row r="8" spans="1:24" ht="12.75" customHeight="1" x14ac:dyDescent="0.2">
      <c r="A8" s="84" t="s">
        <v>77</v>
      </c>
      <c r="B8" s="85" t="s">
        <v>78</v>
      </c>
      <c r="D8" s="86" t="s">
        <v>21</v>
      </c>
      <c r="F8" s="88" t="s">
        <v>79</v>
      </c>
      <c r="G8" s="88" t="s">
        <v>80</v>
      </c>
      <c r="H8" s="88" t="s">
        <v>80</v>
      </c>
      <c r="J8" s="90" t="s">
        <v>81</v>
      </c>
      <c r="O8" s="92" t="s">
        <v>82</v>
      </c>
      <c r="P8" s="95" t="s">
        <v>83</v>
      </c>
    </row>
    <row r="9" spans="1:24" ht="12.75" customHeight="1" x14ac:dyDescent="0.2">
      <c r="A9" s="84" t="s">
        <v>84</v>
      </c>
      <c r="B9" s="85" t="s">
        <v>85</v>
      </c>
      <c r="D9" s="86" t="s">
        <v>86</v>
      </c>
      <c r="F9" s="88" t="s">
        <v>87</v>
      </c>
      <c r="G9" s="88" t="s">
        <v>88</v>
      </c>
      <c r="H9" s="88" t="s">
        <v>88</v>
      </c>
      <c r="J9" s="90" t="s">
        <v>89</v>
      </c>
      <c r="O9" s="92" t="s">
        <v>90</v>
      </c>
      <c r="P9" s="95" t="s">
        <v>91</v>
      </c>
    </row>
    <row r="10" spans="1:24" ht="12.75" customHeight="1" x14ac:dyDescent="0.2">
      <c r="A10" s="84" t="s">
        <v>92</v>
      </c>
      <c r="B10" s="85" t="s">
        <v>93</v>
      </c>
      <c r="D10" s="86" t="s">
        <v>94</v>
      </c>
      <c r="F10" s="88" t="s">
        <v>95</v>
      </c>
      <c r="G10" s="88" t="s">
        <v>96</v>
      </c>
      <c r="H10" s="88" t="s">
        <v>96</v>
      </c>
      <c r="J10" s="90" t="s">
        <v>97</v>
      </c>
      <c r="O10" s="92" t="s">
        <v>98</v>
      </c>
      <c r="P10" s="93" t="s">
        <v>99</v>
      </c>
    </row>
    <row r="11" spans="1:24" ht="12.75" customHeight="1" x14ac:dyDescent="0.2">
      <c r="A11" s="84" t="s">
        <v>100</v>
      </c>
      <c r="B11" s="85" t="s">
        <v>101</v>
      </c>
      <c r="D11" s="86" t="s">
        <v>102</v>
      </c>
      <c r="F11" s="88" t="s">
        <v>103</v>
      </c>
      <c r="G11" s="88">
        <v>10</v>
      </c>
      <c r="H11" s="88">
        <v>10</v>
      </c>
      <c r="J11" s="79" t="s">
        <v>104</v>
      </c>
    </row>
    <row r="12" spans="1:24" ht="11.25" customHeight="1" x14ac:dyDescent="0.15">
      <c r="A12" s="84" t="s">
        <v>105</v>
      </c>
      <c r="B12" s="85" t="s">
        <v>106</v>
      </c>
      <c r="F12" s="88" t="s">
        <v>107</v>
      </c>
      <c r="G12" s="88">
        <v>11</v>
      </c>
      <c r="H12" s="88">
        <v>11</v>
      </c>
      <c r="J12" s="90" t="s">
        <v>25</v>
      </c>
    </row>
    <row r="13" spans="1:24" ht="11.25" customHeight="1" x14ac:dyDescent="0.15">
      <c r="A13" s="84" t="s">
        <v>108</v>
      </c>
      <c r="B13" s="85" t="s">
        <v>109</v>
      </c>
      <c r="F13" s="88" t="s">
        <v>110</v>
      </c>
      <c r="G13" s="88">
        <v>12</v>
      </c>
      <c r="H13" s="88">
        <v>12</v>
      </c>
      <c r="J13" s="90" t="s">
        <v>38</v>
      </c>
    </row>
    <row r="14" spans="1:24" ht="11.25" customHeight="1" x14ac:dyDescent="0.15">
      <c r="A14" s="84" t="s">
        <v>111</v>
      </c>
      <c r="B14" s="85" t="s">
        <v>112</v>
      </c>
      <c r="E14" s="79" t="s">
        <v>113</v>
      </c>
      <c r="H14" s="88">
        <v>13</v>
      </c>
      <c r="J14" s="90" t="s">
        <v>50</v>
      </c>
    </row>
    <row r="15" spans="1:24" ht="11.25" customHeight="1" x14ac:dyDescent="0.15">
      <c r="A15" s="84" t="s">
        <v>114</v>
      </c>
      <c r="B15" s="85" t="s">
        <v>115</v>
      </c>
      <c r="E15" s="87">
        <v>2007</v>
      </c>
      <c r="F15" s="87">
        <v>2017</v>
      </c>
      <c r="H15" s="88">
        <v>14</v>
      </c>
      <c r="J15" s="90" t="s">
        <v>61</v>
      </c>
    </row>
    <row r="16" spans="1:24" ht="11.25" customHeight="1" x14ac:dyDescent="0.15">
      <c r="A16" s="84" t="s">
        <v>116</v>
      </c>
      <c r="B16" s="85" t="s">
        <v>117</v>
      </c>
      <c r="E16" s="87">
        <v>2008</v>
      </c>
      <c r="F16" s="87">
        <v>2018</v>
      </c>
      <c r="H16" s="88">
        <v>15</v>
      </c>
      <c r="J16" s="90" t="s">
        <v>68</v>
      </c>
    </row>
    <row r="17" spans="1:10" ht="11.25" customHeight="1" x14ac:dyDescent="0.15">
      <c r="A17" s="84" t="s">
        <v>118</v>
      </c>
      <c r="B17" s="85" t="s">
        <v>119</v>
      </c>
      <c r="C17" s="79" t="s">
        <v>120</v>
      </c>
      <c r="E17" s="87">
        <v>2009</v>
      </c>
      <c r="F17" s="87">
        <v>2019</v>
      </c>
      <c r="H17" s="88">
        <v>16</v>
      </c>
    </row>
    <row r="18" spans="1:10" ht="11.25" customHeight="1" x14ac:dyDescent="0.15">
      <c r="A18" s="84" t="s">
        <v>121</v>
      </c>
      <c r="B18" s="85" t="s">
        <v>122</v>
      </c>
      <c r="C18" s="89" t="s">
        <v>123</v>
      </c>
      <c r="E18" s="87">
        <v>2010</v>
      </c>
      <c r="F18" s="87">
        <v>2020</v>
      </c>
      <c r="H18" s="88">
        <v>17</v>
      </c>
    </row>
    <row r="19" spans="1:10" ht="11.25" customHeight="1" x14ac:dyDescent="0.15">
      <c r="A19" s="84" t="s">
        <v>124</v>
      </c>
      <c r="B19" s="85" t="s">
        <v>125</v>
      </c>
      <c r="E19" s="87">
        <v>2011</v>
      </c>
      <c r="F19" s="87">
        <v>2021</v>
      </c>
      <c r="H19" s="88">
        <v>18</v>
      </c>
      <c r="J19" s="79" t="s">
        <v>126</v>
      </c>
    </row>
    <row r="20" spans="1:10" ht="11.25" customHeight="1" x14ac:dyDescent="0.15">
      <c r="A20" s="84" t="s">
        <v>127</v>
      </c>
      <c r="B20" s="85" t="s">
        <v>128</v>
      </c>
      <c r="E20" s="87">
        <v>2012</v>
      </c>
      <c r="F20" s="87">
        <v>2022</v>
      </c>
      <c r="H20" s="88">
        <v>19</v>
      </c>
      <c r="J20" s="90" t="s">
        <v>129</v>
      </c>
    </row>
    <row r="21" spans="1:10" ht="11.25" customHeight="1" x14ac:dyDescent="0.15">
      <c r="A21" s="84" t="s">
        <v>130</v>
      </c>
      <c r="B21" s="85" t="s">
        <v>131</v>
      </c>
      <c r="E21" s="87">
        <v>2013</v>
      </c>
      <c r="F21" s="87">
        <v>2023</v>
      </c>
      <c r="H21" s="88">
        <v>20</v>
      </c>
      <c r="J21" s="90" t="s">
        <v>132</v>
      </c>
    </row>
    <row r="22" spans="1:10" ht="11.25" customHeight="1" x14ac:dyDescent="0.15">
      <c r="A22" s="84" t="s">
        <v>133</v>
      </c>
      <c r="B22" s="85" t="s">
        <v>134</v>
      </c>
      <c r="E22" s="87">
        <v>2014</v>
      </c>
      <c r="F22" s="87">
        <v>2024</v>
      </c>
      <c r="H22" s="88">
        <v>21</v>
      </c>
      <c r="J22" s="90" t="s">
        <v>135</v>
      </c>
    </row>
    <row r="23" spans="1:10" ht="11.25" customHeight="1" x14ac:dyDescent="0.15">
      <c r="A23" s="84" t="s">
        <v>136</v>
      </c>
      <c r="B23" s="85" t="s">
        <v>137</v>
      </c>
      <c r="E23" s="87">
        <v>2015</v>
      </c>
      <c r="F23" s="87">
        <v>2025</v>
      </c>
      <c r="H23" s="88">
        <v>22</v>
      </c>
      <c r="J23" s="90" t="s">
        <v>138</v>
      </c>
    </row>
    <row r="24" spans="1:10" ht="11.25" customHeight="1" x14ac:dyDescent="0.15">
      <c r="A24" s="84" t="s">
        <v>139</v>
      </c>
      <c r="B24" s="85" t="s">
        <v>140</v>
      </c>
      <c r="E24" s="87">
        <v>2016</v>
      </c>
      <c r="F24" s="87">
        <v>2026</v>
      </c>
      <c r="H24" s="88">
        <v>23</v>
      </c>
    </row>
    <row r="25" spans="1:10" ht="11.25" customHeight="1" x14ac:dyDescent="0.15">
      <c r="A25" s="84" t="s">
        <v>141</v>
      </c>
      <c r="B25" s="85" t="s">
        <v>142</v>
      </c>
      <c r="E25" s="87">
        <v>2017</v>
      </c>
      <c r="F25" s="87">
        <v>2027</v>
      </c>
      <c r="H25" s="88">
        <v>24</v>
      </c>
    </row>
    <row r="26" spans="1:10" ht="11.25" customHeight="1" x14ac:dyDescent="0.15">
      <c r="A26" s="84" t="s">
        <v>143</v>
      </c>
      <c r="B26" s="85" t="s">
        <v>144</v>
      </c>
      <c r="H26" s="88">
        <v>25</v>
      </c>
    </row>
    <row r="27" spans="1:10" ht="11.25" customHeight="1" x14ac:dyDescent="0.15">
      <c r="A27" s="84" t="s">
        <v>145</v>
      </c>
      <c r="B27" s="85" t="s">
        <v>146</v>
      </c>
      <c r="H27" s="88">
        <v>26</v>
      </c>
    </row>
    <row r="28" spans="1:10" ht="11.25" customHeight="1" x14ac:dyDescent="0.15">
      <c r="A28" s="84" t="s">
        <v>147</v>
      </c>
      <c r="B28" s="85" t="s">
        <v>148</v>
      </c>
      <c r="E28" s="96" t="s">
        <v>149</v>
      </c>
      <c r="H28" s="88">
        <v>27</v>
      </c>
    </row>
    <row r="29" spans="1:10" ht="11.25" customHeight="1" x14ac:dyDescent="0.15">
      <c r="A29" s="84" t="s">
        <v>150</v>
      </c>
      <c r="B29" s="85" t="s">
        <v>151</v>
      </c>
      <c r="E29" s="87">
        <f>FIRST_PERIOD_IN_LT</f>
        <v>2019</v>
      </c>
      <c r="H29" s="88">
        <v>28</v>
      </c>
      <c r="J29" s="79" t="s">
        <v>152</v>
      </c>
    </row>
    <row r="30" spans="1:10" ht="11.25" customHeight="1" x14ac:dyDescent="0.15">
      <c r="A30" s="84" t="s">
        <v>153</v>
      </c>
      <c r="B30" s="85" t="s">
        <v>154</v>
      </c>
      <c r="E30" s="87">
        <f>(FIRST_PERIOD_IN_LT+1)</f>
        <v>2020</v>
      </c>
      <c r="H30" s="88">
        <v>29</v>
      </c>
      <c r="J30" s="90" t="s">
        <v>155</v>
      </c>
    </row>
    <row r="31" spans="1:10" ht="11.25" customHeight="1" x14ac:dyDescent="0.15">
      <c r="A31" s="84" t="s">
        <v>156</v>
      </c>
      <c r="B31" s="85" t="s">
        <v>157</v>
      </c>
      <c r="E31" s="87">
        <f>FIRST_PERIOD_IN_LT+2</f>
        <v>2021</v>
      </c>
      <c r="H31" s="88">
        <v>30</v>
      </c>
    </row>
    <row r="32" spans="1:10" ht="11.25" customHeight="1" x14ac:dyDescent="0.15">
      <c r="A32" s="84" t="s">
        <v>158</v>
      </c>
      <c r="H32" s="88">
        <v>31</v>
      </c>
    </row>
    <row r="33" spans="1:10" ht="11.25" customHeight="1" x14ac:dyDescent="0.25">
      <c r="A33" s="84" t="s">
        <v>159</v>
      </c>
      <c r="J33" s="79" t="s">
        <v>160</v>
      </c>
    </row>
    <row r="34" spans="1:10" ht="11.25" customHeight="1" x14ac:dyDescent="0.15">
      <c r="A34" s="84" t="s">
        <v>161</v>
      </c>
      <c r="J34" s="97" t="s">
        <v>162</v>
      </c>
    </row>
    <row r="35" spans="1:10" ht="11.25" customHeight="1" x14ac:dyDescent="0.15">
      <c r="A35" s="84" t="s">
        <v>163</v>
      </c>
      <c r="J35" s="97" t="s">
        <v>164</v>
      </c>
    </row>
    <row r="36" spans="1:10" ht="11.25" customHeight="1" x14ac:dyDescent="0.15">
      <c r="A36" s="84" t="s">
        <v>165</v>
      </c>
      <c r="E36" s="96" t="s">
        <v>166</v>
      </c>
      <c r="J36" s="97" t="s">
        <v>167</v>
      </c>
    </row>
    <row r="37" spans="1:10" ht="11.25" customHeight="1" x14ac:dyDescent="0.15">
      <c r="A37" s="84" t="s">
        <v>168</v>
      </c>
      <c r="E37" s="87">
        <f>FIRST_PERIOD_IN_LT</f>
        <v>2019</v>
      </c>
    </row>
    <row r="38" spans="1:10" ht="11.25" customHeight="1" x14ac:dyDescent="0.15">
      <c r="A38" s="84" t="s">
        <v>169</v>
      </c>
      <c r="E38" s="87">
        <f>FIRST_PERIOD_IN_LT+1</f>
        <v>2020</v>
      </c>
    </row>
    <row r="39" spans="1:10" ht="11.25" customHeight="1" x14ac:dyDescent="0.15">
      <c r="A39" s="84" t="s">
        <v>170</v>
      </c>
      <c r="E39" s="87">
        <f>FIRST_PERIOD_IN_LT+2</f>
        <v>2021</v>
      </c>
    </row>
    <row r="40" spans="1:10" ht="11.25" customHeight="1" x14ac:dyDescent="0.15">
      <c r="A40" s="84" t="s">
        <v>171</v>
      </c>
      <c r="E40" s="87">
        <f>FIRST_PERIOD_IN_LT+3</f>
        <v>2022</v>
      </c>
    </row>
    <row r="41" spans="1:10" ht="11.25" customHeight="1" x14ac:dyDescent="0.25">
      <c r="A41" s="84" t="s">
        <v>172</v>
      </c>
    </row>
    <row r="42" spans="1:10" ht="11.25" customHeight="1" x14ac:dyDescent="0.25">
      <c r="A42" s="84" t="s">
        <v>173</v>
      </c>
    </row>
    <row r="43" spans="1:10" ht="11.25" customHeight="1" x14ac:dyDescent="0.15">
      <c r="A43" s="84" t="s">
        <v>174</v>
      </c>
      <c r="E43" s="96" t="s">
        <v>175</v>
      </c>
    </row>
    <row r="44" spans="1:10" ht="11.25" customHeight="1" x14ac:dyDescent="0.15">
      <c r="A44" s="84" t="s">
        <v>176</v>
      </c>
      <c r="E44" s="87">
        <f>FIRST_PERIOD_IN_LT</f>
        <v>2019</v>
      </c>
    </row>
    <row r="45" spans="1:10" ht="11.25" customHeight="1" x14ac:dyDescent="0.15">
      <c r="A45" s="84" t="s">
        <v>177</v>
      </c>
      <c r="E45" s="87">
        <f>FIRST_PERIOD_IN_LT+1</f>
        <v>2020</v>
      </c>
    </row>
    <row r="46" spans="1:10" ht="11.25" customHeight="1" x14ac:dyDescent="0.15">
      <c r="A46" s="84" t="s">
        <v>178</v>
      </c>
      <c r="E46" s="87">
        <f>FIRST_PERIOD_IN_LT+2</f>
        <v>2021</v>
      </c>
    </row>
    <row r="47" spans="1:10" ht="11.25" customHeight="1" x14ac:dyDescent="0.15">
      <c r="A47" s="84" t="s">
        <v>179</v>
      </c>
      <c r="E47" s="87">
        <f>FIRST_PERIOD_IN_LT+3</f>
        <v>2022</v>
      </c>
    </row>
    <row r="48" spans="1:10" ht="11.25" customHeight="1" x14ac:dyDescent="0.15">
      <c r="A48" s="84" t="s">
        <v>180</v>
      </c>
      <c r="E48" s="87">
        <f>FIRST_PERIOD_IN_LT+4</f>
        <v>2023</v>
      </c>
    </row>
    <row r="49" spans="1:1" ht="11.25" customHeight="1" x14ac:dyDescent="0.25">
      <c r="A49" s="84" t="s">
        <v>181</v>
      </c>
    </row>
    <row r="50" spans="1:1" ht="11.25" customHeight="1" x14ac:dyDescent="0.25">
      <c r="A50" s="84" t="s">
        <v>182</v>
      </c>
    </row>
    <row r="51" spans="1:1" ht="11.25" customHeight="1" x14ac:dyDescent="0.25">
      <c r="A51" s="84" t="s">
        <v>183</v>
      </c>
    </row>
    <row r="52" spans="1:1" ht="11.25" customHeight="1" x14ac:dyDescent="0.25">
      <c r="A52" s="84" t="s">
        <v>184</v>
      </c>
    </row>
    <row r="53" spans="1:1" ht="11.25" customHeight="1" x14ac:dyDescent="0.25">
      <c r="A53" s="84" t="s">
        <v>185</v>
      </c>
    </row>
    <row r="54" spans="1:1" ht="11.25" customHeight="1" x14ac:dyDescent="0.25">
      <c r="A54" s="84" t="s">
        <v>186</v>
      </c>
    </row>
    <row r="55" spans="1:1" ht="11.25" customHeight="1" x14ac:dyDescent="0.25">
      <c r="A55" s="84" t="s">
        <v>187</v>
      </c>
    </row>
    <row r="56" spans="1:1" ht="11.25" customHeight="1" x14ac:dyDescent="0.25">
      <c r="A56" s="98" t="s">
        <v>188</v>
      </c>
    </row>
    <row r="57" spans="1:1" ht="11.25" customHeight="1" x14ac:dyDescent="0.25">
      <c r="A57" s="84" t="s">
        <v>189</v>
      </c>
    </row>
    <row r="58" spans="1:1" ht="11.25" customHeight="1" x14ac:dyDescent="0.25">
      <c r="A58" s="84" t="s">
        <v>190</v>
      </c>
    </row>
    <row r="59" spans="1:1" ht="11.25" customHeight="1" x14ac:dyDescent="0.25">
      <c r="A59" s="84" t="s">
        <v>191</v>
      </c>
    </row>
    <row r="60" spans="1:1" ht="11.25" customHeight="1" x14ac:dyDescent="0.25">
      <c r="A60" s="84" t="s">
        <v>192</v>
      </c>
    </row>
    <row r="61" spans="1:1" ht="11.25" customHeight="1" x14ac:dyDescent="0.25">
      <c r="A61" s="84" t="s">
        <v>193</v>
      </c>
    </row>
    <row r="62" spans="1:1" ht="11.25" customHeight="1" x14ac:dyDescent="0.25">
      <c r="A62" s="84" t="s">
        <v>194</v>
      </c>
    </row>
    <row r="63" spans="1:1" ht="11.25" customHeight="1" x14ac:dyDescent="0.25">
      <c r="A63" s="84" t="s">
        <v>195</v>
      </c>
    </row>
    <row r="64" spans="1:1" ht="11.25" customHeight="1" x14ac:dyDescent="0.25">
      <c r="A64" s="84" t="s">
        <v>196</v>
      </c>
    </row>
    <row r="65" spans="1:1" ht="11.25" customHeight="1" x14ac:dyDescent="0.25">
      <c r="A65" s="84" t="s">
        <v>197</v>
      </c>
    </row>
    <row r="66" spans="1:1" ht="11.25" customHeight="1" x14ac:dyDescent="0.25">
      <c r="A66" s="84" t="s">
        <v>198</v>
      </c>
    </row>
    <row r="67" spans="1:1" ht="11.25" customHeight="1" x14ac:dyDescent="0.25">
      <c r="A67" s="84" t="s">
        <v>199</v>
      </c>
    </row>
    <row r="68" spans="1:1" ht="11.25" customHeight="1" x14ac:dyDescent="0.25">
      <c r="A68" s="84" t="s">
        <v>200</v>
      </c>
    </row>
    <row r="69" spans="1:1" ht="11.25" customHeight="1" x14ac:dyDescent="0.25">
      <c r="A69" s="84" t="s">
        <v>201</v>
      </c>
    </row>
    <row r="70" spans="1:1" ht="11.25" customHeight="1" x14ac:dyDescent="0.25">
      <c r="A70" s="84" t="s">
        <v>202</v>
      </c>
    </row>
    <row r="71" spans="1:1" ht="11.25" customHeight="1" x14ac:dyDescent="0.25">
      <c r="A71" s="84" t="s">
        <v>203</v>
      </c>
    </row>
    <row r="72" spans="1:1" ht="11.25" customHeight="1" x14ac:dyDescent="0.25">
      <c r="A72" s="84" t="s">
        <v>204</v>
      </c>
    </row>
    <row r="73" spans="1:1" ht="11.25" customHeight="1" x14ac:dyDescent="0.25">
      <c r="A73" s="84" t="s">
        <v>205</v>
      </c>
    </row>
    <row r="74" spans="1:1" ht="11.25" customHeight="1" x14ac:dyDescent="0.25">
      <c r="A74" s="84" t="s">
        <v>206</v>
      </c>
    </row>
    <row r="75" spans="1:1" ht="11.25" customHeight="1" x14ac:dyDescent="0.25">
      <c r="A75" s="84" t="s">
        <v>207</v>
      </c>
    </row>
    <row r="76" spans="1:1" ht="11.25" customHeight="1" x14ac:dyDescent="0.25">
      <c r="A76" s="84" t="s">
        <v>208</v>
      </c>
    </row>
    <row r="77" spans="1:1" ht="11.25" customHeight="1" x14ac:dyDescent="0.25">
      <c r="A77" s="98" t="s">
        <v>209</v>
      </c>
    </row>
    <row r="78" spans="1:1" ht="11.25" customHeight="1" x14ac:dyDescent="0.25">
      <c r="A78" s="84" t="s">
        <v>210</v>
      </c>
    </row>
    <row r="79" spans="1:1" ht="11.25" customHeight="1" x14ac:dyDescent="0.25">
      <c r="A79" s="84" t="s">
        <v>211</v>
      </c>
    </row>
    <row r="80" spans="1:1" ht="11.25" customHeight="1" x14ac:dyDescent="0.25">
      <c r="A80" s="84" t="s">
        <v>212</v>
      </c>
    </row>
    <row r="81" spans="1:1" ht="11.25" customHeight="1" x14ac:dyDescent="0.25">
      <c r="A81" s="84" t="s">
        <v>213</v>
      </c>
    </row>
    <row r="82" spans="1:1" ht="11.25" customHeight="1" x14ac:dyDescent="0.25">
      <c r="A82" s="84" t="s">
        <v>214</v>
      </c>
    </row>
    <row r="83" spans="1:1" ht="11.25" customHeight="1" x14ac:dyDescent="0.25">
      <c r="A83" s="98" t="s">
        <v>215</v>
      </c>
    </row>
    <row r="84" spans="1:1" ht="11.25" customHeight="1" x14ac:dyDescent="0.25">
      <c r="A84" s="84" t="s">
        <v>216</v>
      </c>
    </row>
    <row r="85" spans="1:1" ht="11.25" customHeight="1" x14ac:dyDescent="0.25">
      <c r="A85" s="84" t="s">
        <v>217</v>
      </c>
    </row>
    <row r="86" spans="1:1" ht="11.25" customHeight="1" x14ac:dyDescent="0.25">
      <c r="A86" s="84" t="s">
        <v>218</v>
      </c>
    </row>
  </sheetData>
  <sheetProtection formatColumns="0" formatRows="0" insertRows="0" deleteColumns="0" deleteRows="0" sort="0" autoFilter="0"/>
  <pageMargins left="0.75" right="0.75" top="1" bottom="1" header="0.5" footer="0.5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O48"/>
  <sheetViews>
    <sheetView showGridLines="0" topLeftCell="F9" workbookViewId="0"/>
  </sheetViews>
  <sheetFormatPr defaultColWidth="9.140625" defaultRowHeight="11.25" customHeight="1" x14ac:dyDescent="0.25"/>
  <cols>
    <col min="1" max="5" width="6.85546875" hidden="1" customWidth="1"/>
    <col min="6" max="6" width="3" customWidth="1"/>
    <col min="7" max="7" width="6.7109375" customWidth="1"/>
    <col min="8" max="8" width="96.28515625" customWidth="1"/>
    <col min="9" max="9" width="0.85546875" customWidth="1"/>
    <col min="10" max="11" width="11.7109375" customWidth="1"/>
    <col min="12" max="12" width="13.42578125" customWidth="1"/>
    <col min="15" max="15" width="1.140625" customWidth="1"/>
  </cols>
  <sheetData>
    <row r="1" spans="7:15" ht="10.5" hidden="1" customHeight="1" x14ac:dyDescent="0.25"/>
    <row r="2" spans="7:15" ht="10.5" hidden="1" customHeight="1" x14ac:dyDescent="0.25"/>
    <row r="3" spans="7:15" ht="10.5" hidden="1" customHeight="1" x14ac:dyDescent="0.25"/>
    <row r="4" spans="7:15" ht="10.5" hidden="1" customHeight="1" x14ac:dyDescent="0.25"/>
    <row r="5" spans="7:15" ht="10.5" hidden="1" customHeight="1" x14ac:dyDescent="0.25"/>
    <row r="6" spans="7:15" ht="10.5" hidden="1" customHeight="1" x14ac:dyDescent="0.25"/>
    <row r="7" spans="7:15" ht="10.5" hidden="1" customHeight="1" x14ac:dyDescent="0.25"/>
    <row r="8" spans="7:15" ht="10.5" hidden="1" customHeight="1" x14ac:dyDescent="0.15">
      <c r="J8" s="157"/>
      <c r="K8" s="157"/>
      <c r="O8" s="166"/>
    </row>
    <row r="9" spans="7:15" ht="10.5" customHeight="1" x14ac:dyDescent="0.15">
      <c r="O9" s="166"/>
    </row>
    <row r="10" spans="7:15" ht="18.75" customHeight="1" x14ac:dyDescent="0.25">
      <c r="G10" s="263" t="s">
        <v>2581</v>
      </c>
      <c r="H10" s="263"/>
      <c r="I10" s="263"/>
      <c r="J10" s="263"/>
      <c r="K10" s="263"/>
      <c r="L10" s="263"/>
      <c r="M10" s="263"/>
      <c r="N10" s="263"/>
    </row>
    <row r="11" spans="7:15" ht="5.25" customHeight="1" x14ac:dyDescent="0.25">
      <c r="G11" s="245"/>
      <c r="H11" s="245"/>
    </row>
    <row r="12" spans="7:15" ht="15" customHeight="1" x14ac:dyDescent="0.25">
      <c r="G12" s="254" t="s">
        <v>2511</v>
      </c>
      <c r="H12" s="268" t="s">
        <v>2512</v>
      </c>
      <c r="J12" s="256" t="str">
        <f>IF(FIRST_PERIOD_IN_FACT="","Не определено",FIRST_PERIOD_IN_FACT)&amp;" год"</f>
        <v>2022 год</v>
      </c>
      <c r="K12" s="256"/>
      <c r="L12" s="256"/>
      <c r="M12" s="256"/>
      <c r="N12" s="256"/>
    </row>
    <row r="13" spans="7:15" ht="15" customHeight="1" x14ac:dyDescent="0.25">
      <c r="G13" s="254"/>
      <c r="H13" s="268"/>
      <c r="J13" s="254" t="s">
        <v>2513</v>
      </c>
      <c r="K13" s="254"/>
      <c r="L13" s="254" t="s">
        <v>2514</v>
      </c>
      <c r="M13" s="268" t="s">
        <v>2559</v>
      </c>
      <c r="N13" s="254" t="s">
        <v>2560</v>
      </c>
    </row>
    <row r="14" spans="7:15" ht="25.5" customHeight="1" x14ac:dyDescent="0.25">
      <c r="G14" s="255"/>
      <c r="H14" s="260"/>
      <c r="J14" s="34" t="s">
        <v>2561</v>
      </c>
      <c r="K14" s="34" t="s">
        <v>2562</v>
      </c>
      <c r="L14" s="255"/>
      <c r="M14" s="260"/>
      <c r="N14" s="255"/>
    </row>
    <row r="15" spans="7:15" ht="1.5" customHeight="1" x14ac:dyDescent="0.25">
      <c r="G15" s="167"/>
      <c r="H15" s="131"/>
      <c r="J15" s="129"/>
      <c r="K15" s="129"/>
      <c r="L15" s="129"/>
      <c r="M15" s="131"/>
      <c r="N15" s="129"/>
      <c r="O15" s="168"/>
    </row>
    <row r="16" spans="7:15" ht="25.5" customHeight="1" x14ac:dyDescent="0.25">
      <c r="G16" s="169" t="s">
        <v>44</v>
      </c>
      <c r="H16" s="170" t="s">
        <v>2582</v>
      </c>
      <c r="J16" s="147"/>
      <c r="K16" s="147"/>
      <c r="L16" s="171">
        <f>IF(K16&gt;0,J16/K16*100,IF(J16=0,100,120))</f>
        <v>100</v>
      </c>
      <c r="M16" s="56" t="s">
        <v>2522</v>
      </c>
      <c r="N16" s="171">
        <f>IF(L16&lt;80,3,IF(L16&lt;=120,2,1))</f>
        <v>2</v>
      </c>
      <c r="O16" s="172"/>
    </row>
    <row r="17" spans="7:15" ht="15" customHeight="1" x14ac:dyDescent="0.25">
      <c r="G17" s="137" t="s">
        <v>2534</v>
      </c>
      <c r="H17" s="160" t="s">
        <v>2583</v>
      </c>
      <c r="J17" s="138"/>
      <c r="K17" s="138"/>
      <c r="L17" s="139"/>
      <c r="M17" s="30"/>
      <c r="N17" s="149">
        <f>(N19+N20+N21+N22+N23+N24)/6</f>
        <v>2</v>
      </c>
      <c r="O17" s="172"/>
    </row>
    <row r="18" spans="7:15" ht="15" customHeight="1" x14ac:dyDescent="0.25">
      <c r="G18" s="137"/>
      <c r="H18" s="160" t="s">
        <v>2520</v>
      </c>
      <c r="J18" s="138"/>
      <c r="K18" s="138"/>
      <c r="L18" s="139"/>
      <c r="M18" s="30"/>
      <c r="N18" s="138"/>
      <c r="O18" s="172"/>
    </row>
    <row r="19" spans="7:15" ht="25.5" customHeight="1" x14ac:dyDescent="0.25">
      <c r="G19" s="31" t="s">
        <v>2536</v>
      </c>
      <c r="H19" s="63" t="s">
        <v>2584</v>
      </c>
      <c r="J19" s="141"/>
      <c r="K19" s="141"/>
      <c r="L19" s="142">
        <f t="shared" ref="L19:L24" si="0">IF(K19&gt;0,J19/K19*100,IF(J19=0,100,120))</f>
        <v>100</v>
      </c>
      <c r="M19" s="30" t="s">
        <v>2545</v>
      </c>
      <c r="N19" s="142">
        <f>IF(L19&gt;120,3,IF(L19&gt;=80,2,1))</f>
        <v>2</v>
      </c>
      <c r="O19" s="172"/>
    </row>
    <row r="20" spans="7:15" ht="35.25" customHeight="1" x14ac:dyDescent="0.25">
      <c r="G20" s="31" t="s">
        <v>2538</v>
      </c>
      <c r="H20" s="63" t="s">
        <v>2585</v>
      </c>
      <c r="J20" s="141"/>
      <c r="K20" s="141"/>
      <c r="L20" s="142">
        <f t="shared" si="0"/>
        <v>100</v>
      </c>
      <c r="M20" s="30" t="s">
        <v>2522</v>
      </c>
      <c r="N20" s="142">
        <f>IF(L20&lt;80,3,IF(L20&lt;=120,2,1))</f>
        <v>2</v>
      </c>
      <c r="O20" s="172"/>
    </row>
    <row r="21" spans="7:15" ht="35.25" customHeight="1" x14ac:dyDescent="0.25">
      <c r="G21" s="31" t="s">
        <v>2540</v>
      </c>
      <c r="H21" s="63" t="s">
        <v>2586</v>
      </c>
      <c r="J21" s="141"/>
      <c r="K21" s="141"/>
      <c r="L21" s="142">
        <f t="shared" si="0"/>
        <v>100</v>
      </c>
      <c r="M21" s="30" t="s">
        <v>2545</v>
      </c>
      <c r="N21" s="142">
        <f>IF(L21&gt;120,3,IF(L21&gt;=80,2,1))</f>
        <v>2</v>
      </c>
      <c r="O21" s="172"/>
    </row>
    <row r="22" spans="7:15" ht="35.25" customHeight="1" x14ac:dyDescent="0.25">
      <c r="G22" s="31" t="s">
        <v>2587</v>
      </c>
      <c r="H22" s="63" t="s">
        <v>2588</v>
      </c>
      <c r="J22" s="141"/>
      <c r="K22" s="141"/>
      <c r="L22" s="142">
        <f t="shared" si="0"/>
        <v>100</v>
      </c>
      <c r="M22" s="30" t="s">
        <v>2545</v>
      </c>
      <c r="N22" s="142">
        <f>IF(L22&gt;120,3,IF(L22&gt;=80,2,1))</f>
        <v>2</v>
      </c>
      <c r="O22" s="172"/>
    </row>
    <row r="23" spans="7:15" ht="25.5" customHeight="1" x14ac:dyDescent="0.25">
      <c r="G23" s="31" t="s">
        <v>2589</v>
      </c>
      <c r="H23" s="63" t="s">
        <v>2590</v>
      </c>
      <c r="J23" s="141"/>
      <c r="K23" s="141"/>
      <c r="L23" s="142">
        <f t="shared" si="0"/>
        <v>100</v>
      </c>
      <c r="M23" s="30" t="s">
        <v>2522</v>
      </c>
      <c r="N23" s="142">
        <f>IF(L23&lt;80,3,IF(L23&lt;=120,2,1))</f>
        <v>2</v>
      </c>
      <c r="O23" s="172"/>
    </row>
    <row r="24" spans="7:15" ht="25.5" customHeight="1" x14ac:dyDescent="0.25">
      <c r="G24" s="31" t="s">
        <v>2591</v>
      </c>
      <c r="H24" s="63" t="s">
        <v>2592</v>
      </c>
      <c r="J24" s="161"/>
      <c r="K24" s="161"/>
      <c r="L24" s="142">
        <f t="shared" si="0"/>
        <v>100</v>
      </c>
      <c r="M24" s="30" t="s">
        <v>2522</v>
      </c>
      <c r="N24" s="142">
        <f>IF(L24&lt;80,3,IF(L24&lt;=120,2,1))</f>
        <v>2</v>
      </c>
      <c r="O24" s="172"/>
    </row>
    <row r="25" spans="7:15" ht="15" customHeight="1" x14ac:dyDescent="0.25">
      <c r="G25" s="137" t="s">
        <v>162</v>
      </c>
      <c r="H25" s="160" t="s">
        <v>2593</v>
      </c>
      <c r="J25" s="138"/>
      <c r="K25" s="138"/>
      <c r="L25" s="139"/>
      <c r="M25" s="30"/>
      <c r="N25" s="149">
        <f>(N27+N28)/2</f>
        <v>2</v>
      </c>
      <c r="O25" s="172"/>
    </row>
    <row r="26" spans="7:15" ht="15" customHeight="1" x14ac:dyDescent="0.25">
      <c r="G26" s="137"/>
      <c r="H26" s="160" t="s">
        <v>2520</v>
      </c>
      <c r="J26" s="138"/>
      <c r="K26" s="138"/>
      <c r="L26" s="139"/>
      <c r="M26" s="30"/>
      <c r="N26" s="138"/>
      <c r="O26" s="172"/>
    </row>
    <row r="27" spans="7:15" ht="15" customHeight="1" x14ac:dyDescent="0.25">
      <c r="G27" s="31" t="s">
        <v>2573</v>
      </c>
      <c r="H27" s="63" t="s">
        <v>2594</v>
      </c>
      <c r="J27" s="161"/>
      <c r="K27" s="161"/>
      <c r="L27" s="142">
        <f>IF(K27&gt;0,J27/K27*100,IF(J27=0,100,120))</f>
        <v>100</v>
      </c>
      <c r="M27" s="30" t="s">
        <v>2545</v>
      </c>
      <c r="N27" s="142">
        <f>IF(L27&gt;120,3,IF(L27&gt;=80,2,1))</f>
        <v>2</v>
      </c>
      <c r="O27" s="172"/>
    </row>
    <row r="28" spans="7:15" ht="25.5" customHeight="1" x14ac:dyDescent="0.25">
      <c r="G28" s="31" t="s">
        <v>2575</v>
      </c>
      <c r="H28" s="63" t="s">
        <v>2595</v>
      </c>
      <c r="J28" s="138"/>
      <c r="K28" s="138"/>
      <c r="L28" s="139"/>
      <c r="M28" s="30"/>
      <c r="N28" s="149">
        <f>(N29+N30+N31)/3</f>
        <v>2</v>
      </c>
      <c r="O28" s="172"/>
    </row>
    <row r="29" spans="7:15" ht="15" customHeight="1" x14ac:dyDescent="0.25">
      <c r="G29" s="31" t="s">
        <v>2596</v>
      </c>
      <c r="H29" s="163" t="s">
        <v>2597</v>
      </c>
      <c r="J29" s="173"/>
      <c r="K29" s="173"/>
      <c r="L29" s="142">
        <f>IF(K29&gt;0,J29/K29*100,IF(J29=0,100,120))</f>
        <v>100</v>
      </c>
      <c r="M29" s="30" t="s">
        <v>2522</v>
      </c>
      <c r="N29" s="142">
        <f>IF(L29&lt;80,3,IF(L29&lt;=120,2,1))</f>
        <v>2</v>
      </c>
      <c r="O29" s="172"/>
    </row>
    <row r="30" spans="7:15" ht="15" customHeight="1" x14ac:dyDescent="0.25">
      <c r="G30" s="31" t="s">
        <v>2598</v>
      </c>
      <c r="H30" s="163" t="s">
        <v>2599</v>
      </c>
      <c r="J30" s="173"/>
      <c r="K30" s="173"/>
      <c r="L30" s="142">
        <f>IF(K30&gt;0,J30/K30*100,IF(J30=0,100,120))</f>
        <v>100</v>
      </c>
      <c r="M30" s="30" t="s">
        <v>2522</v>
      </c>
      <c r="N30" s="142">
        <f>IF(L30&lt;80,3,IF(L30&lt;=120,2,1))</f>
        <v>2</v>
      </c>
      <c r="O30" s="172"/>
    </row>
    <row r="31" spans="7:15" ht="15" customHeight="1" x14ac:dyDescent="0.25">
      <c r="G31" s="31" t="s">
        <v>2600</v>
      </c>
      <c r="H31" s="163" t="s">
        <v>2601</v>
      </c>
      <c r="J31" s="173"/>
      <c r="K31" s="173"/>
      <c r="L31" s="142">
        <f>IF(K31&gt;0,J31/K31*100,IF(J31=0,100,120))</f>
        <v>100</v>
      </c>
      <c r="M31" s="30" t="s">
        <v>2522</v>
      </c>
      <c r="N31" s="142">
        <f>IF(L31&lt;80,3,IF(L31&lt;=120,2,1))</f>
        <v>2</v>
      </c>
      <c r="O31" s="172"/>
    </row>
    <row r="32" spans="7:15" ht="15" customHeight="1" x14ac:dyDescent="0.25">
      <c r="G32" s="137" t="s">
        <v>164</v>
      </c>
      <c r="H32" s="164" t="s">
        <v>2602</v>
      </c>
      <c r="J32" s="174"/>
      <c r="K32" s="174"/>
      <c r="L32" s="142">
        <f>L33</f>
        <v>100</v>
      </c>
      <c r="M32" s="30" t="s">
        <v>2545</v>
      </c>
      <c r="N32" s="142">
        <f>N33</f>
        <v>2</v>
      </c>
      <c r="O32" s="172"/>
    </row>
    <row r="33" spans="7:15" ht="25.5" customHeight="1" x14ac:dyDescent="0.25">
      <c r="G33" s="31" t="s">
        <v>2578</v>
      </c>
      <c r="H33" s="63" t="s">
        <v>2603</v>
      </c>
      <c r="J33" s="173"/>
      <c r="K33" s="173"/>
      <c r="L33" s="142">
        <f>IF(K33&gt;0,J33/K33*100,IF(J33=0,100,120))</f>
        <v>100</v>
      </c>
      <c r="M33" s="30" t="s">
        <v>2545</v>
      </c>
      <c r="N33" s="142">
        <f>IF(L33&gt;120,3,IF(L33&gt;=80,2,1))</f>
        <v>2</v>
      </c>
      <c r="O33" s="172"/>
    </row>
    <row r="34" spans="7:15" ht="25.5" customHeight="1" x14ac:dyDescent="0.25">
      <c r="G34" s="137" t="s">
        <v>167</v>
      </c>
      <c r="H34" s="160" t="s">
        <v>2604</v>
      </c>
      <c r="J34" s="175"/>
      <c r="K34" s="175"/>
      <c r="L34" s="139"/>
      <c r="M34" s="30"/>
      <c r="N34" s="149">
        <f>(N36+N37)/2</f>
        <v>2</v>
      </c>
      <c r="O34" s="172"/>
    </row>
    <row r="35" spans="7:15" ht="15" customHeight="1" x14ac:dyDescent="0.25">
      <c r="G35" s="31"/>
      <c r="H35" s="53" t="s">
        <v>2520</v>
      </c>
      <c r="J35" s="175"/>
      <c r="K35" s="175"/>
      <c r="L35" s="139"/>
      <c r="M35" s="30"/>
      <c r="N35" s="138"/>
      <c r="O35" s="172"/>
    </row>
    <row r="36" spans="7:15" ht="25.5" customHeight="1" x14ac:dyDescent="0.25">
      <c r="G36" s="31" t="s">
        <v>2546</v>
      </c>
      <c r="H36" s="63" t="s">
        <v>2605</v>
      </c>
      <c r="J36" s="173"/>
      <c r="K36" s="173"/>
      <c r="L36" s="142">
        <f>IF(K36&gt;0,J36/K36*100,IF(J36=0,100,120))</f>
        <v>100</v>
      </c>
      <c r="M36" s="30" t="s">
        <v>2545</v>
      </c>
      <c r="N36" s="142">
        <f>IF(L36&gt;120,3,IF(L36&gt;=80,2,1))</f>
        <v>2</v>
      </c>
      <c r="O36" s="172"/>
    </row>
    <row r="37" spans="7:15" ht="45" customHeight="1" x14ac:dyDescent="0.25">
      <c r="G37" s="31" t="s">
        <v>2606</v>
      </c>
      <c r="H37" s="63" t="s">
        <v>2607</v>
      </c>
      <c r="J37" s="141"/>
      <c r="K37" s="141"/>
      <c r="L37" s="142">
        <f>IF(K37&gt;0,J37/K37*100,IF(J37=0,100,120))</f>
        <v>100</v>
      </c>
      <c r="M37" s="30" t="s">
        <v>2522</v>
      </c>
      <c r="N37" s="142">
        <f>IF(L37&lt;80,3,IF(L37&lt;=120,2,1))</f>
        <v>2</v>
      </c>
      <c r="O37" s="172"/>
    </row>
    <row r="38" spans="7:15" ht="15" customHeight="1" x14ac:dyDescent="0.25">
      <c r="G38" s="137" t="s">
        <v>2548</v>
      </c>
      <c r="H38" s="160" t="s">
        <v>2608</v>
      </c>
      <c r="J38" s="138"/>
      <c r="K38" s="138"/>
      <c r="L38" s="138"/>
      <c r="M38" s="30"/>
      <c r="N38" s="149">
        <f>(N16+N17+N25+N32+N34)/5</f>
        <v>2</v>
      </c>
      <c r="O38" s="172"/>
    </row>
    <row r="39" spans="7:15" ht="5.25" customHeight="1" x14ac:dyDescent="0.25"/>
    <row r="40" spans="7:15" ht="11.25" customHeight="1" x14ac:dyDescent="0.25">
      <c r="G40" s="91" t="s">
        <v>2609</v>
      </c>
    </row>
    <row r="41" spans="7:15" ht="30" customHeight="1" x14ac:dyDescent="0.15">
      <c r="G41" s="59"/>
      <c r="H41" s="4" t="str">
        <f>IF(LEN(ruk_dol)=0,"",ruk_dol)</f>
        <v>Директор</v>
      </c>
      <c r="I41" s="250"/>
      <c r="J41" s="250"/>
      <c r="K41" s="250"/>
      <c r="L41" s="251"/>
      <c r="M41" s="251"/>
      <c r="N41" s="251"/>
    </row>
    <row r="42" spans="7:15" ht="15" customHeight="1" x14ac:dyDescent="0.25">
      <c r="H42" s="61" t="s">
        <v>2497</v>
      </c>
      <c r="I42" s="245"/>
      <c r="J42" s="245"/>
      <c r="K42" s="245"/>
      <c r="L42" s="252" t="s">
        <v>2557</v>
      </c>
      <c r="M42" s="245"/>
      <c r="N42" s="245"/>
    </row>
    <row r="43" spans="7:15" ht="11.25" customHeight="1" x14ac:dyDescent="0.25">
      <c r="G43" s="20"/>
      <c r="H43" s="153"/>
      <c r="N43" s="155"/>
      <c r="O43" s="155"/>
    </row>
    <row r="44" spans="7:15" ht="11.25" customHeight="1" x14ac:dyDescent="0.25">
      <c r="G44" s="249"/>
      <c r="H44" s="249"/>
      <c r="J44" s="249"/>
      <c r="K44" s="249"/>
      <c r="L44" s="249"/>
      <c r="M44" s="249"/>
      <c r="N44" s="249"/>
      <c r="O44" s="58"/>
    </row>
    <row r="45" spans="7:15" ht="11.25" customHeight="1" x14ac:dyDescent="0.25">
      <c r="G45" s="176"/>
      <c r="H45" s="153"/>
      <c r="N45" s="155"/>
      <c r="O45" s="155"/>
    </row>
    <row r="46" spans="7:15" ht="11.25" customHeight="1" x14ac:dyDescent="0.25">
      <c r="G46" s="249"/>
      <c r="H46" s="249"/>
      <c r="J46" s="245"/>
      <c r="K46" s="245"/>
      <c r="L46" s="245"/>
      <c r="M46" s="245"/>
      <c r="N46" s="245"/>
    </row>
    <row r="47" spans="7:15" ht="11.25" customHeight="1" x14ac:dyDescent="0.25">
      <c r="G47" s="176"/>
      <c r="H47" s="153"/>
    </row>
    <row r="48" spans="7:15" ht="11.25" customHeight="1" x14ac:dyDescent="0.25">
      <c r="G48" s="249"/>
      <c r="H48" s="249"/>
    </row>
  </sheetData>
  <sheetProtection formatColumns="0" formatRows="0" insertRows="0" deleteColumns="0" deleteRows="0" sort="0" autoFilter="0"/>
  <mergeCells count="18">
    <mergeCell ref="G10:N10"/>
    <mergeCell ref="G11:H11"/>
    <mergeCell ref="G12:G14"/>
    <mergeCell ref="H12:H14"/>
    <mergeCell ref="J12:N12"/>
    <mergeCell ref="J13:K13"/>
    <mergeCell ref="L13:L14"/>
    <mergeCell ref="M13:M14"/>
    <mergeCell ref="N13:N14"/>
    <mergeCell ref="G46:H46"/>
    <mergeCell ref="J46:N46"/>
    <mergeCell ref="G48:H48"/>
    <mergeCell ref="I41:K41"/>
    <mergeCell ref="L41:N41"/>
    <mergeCell ref="I42:K42"/>
    <mergeCell ref="L42:N42"/>
    <mergeCell ref="G44:H44"/>
    <mergeCell ref="J44:N44"/>
  </mergeCells>
  <dataValidations count="2">
    <dataValidation type="decimal" allowBlank="1" showErrorMessage="1" errorTitle="Ошибка" error="Допускается ввод только неотрицательных чисел!" sqref="J36:K37 J19:K24 J29:K33 J27:K27">
      <formula1>0</formula1>
      <formula2>9.99999999999999E+23</formula2>
    </dataValidation>
    <dataValidation type="list" allowBlank="1" showInputMessage="1" showErrorMessage="1" sqref="J16:K16">
      <formula1>"0,1"</formula1>
    </dataValidation>
  </dataValidations>
  <pageMargins left="0.75" right="0.75" top="0.98" bottom="0.98" header="0.51" footer="0.51"/>
  <pageSetup paperSize="9" scale="30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K21"/>
  <sheetViews>
    <sheetView showGridLines="0" topLeftCell="F9" workbookViewId="0">
      <selection activeCell="I15" sqref="I15"/>
    </sheetView>
  </sheetViews>
  <sheetFormatPr defaultColWidth="9.140625" defaultRowHeight="11.25" customHeight="1" x14ac:dyDescent="0.25"/>
  <cols>
    <col min="1" max="5" width="9.140625" hidden="1"/>
    <col min="6" max="6" width="3.7109375" customWidth="1"/>
    <col min="7" max="7" width="6.5703125" customWidth="1"/>
    <col min="8" max="8" width="60.7109375" customWidth="1"/>
    <col min="9" max="9" width="13.5703125" customWidth="1"/>
    <col min="10" max="10" width="15.85546875" hidden="1" customWidth="1"/>
    <col min="11" max="11" width="19.5703125" customWidth="1"/>
  </cols>
  <sheetData>
    <row r="1" spans="7:10" ht="10.5" hidden="1" customHeight="1" x14ac:dyDescent="0.15">
      <c r="J1" s="72" t="b">
        <f>REPORT_OWNER="Версия регулятора"</f>
        <v>0</v>
      </c>
    </row>
    <row r="2" spans="7:10" ht="10.5" hidden="1" customHeight="1" x14ac:dyDescent="0.25"/>
    <row r="3" spans="7:10" ht="10.5" hidden="1" customHeight="1" x14ac:dyDescent="0.25"/>
    <row r="4" spans="7:10" ht="10.5" hidden="1" customHeight="1" x14ac:dyDescent="0.25"/>
    <row r="5" spans="7:10" ht="10.5" hidden="1" customHeight="1" x14ac:dyDescent="0.25"/>
    <row r="6" spans="7:10" ht="10.5" hidden="1" customHeight="1" x14ac:dyDescent="0.25"/>
    <row r="7" spans="7:10" ht="10.5" hidden="1" customHeight="1" x14ac:dyDescent="0.25"/>
    <row r="8" spans="7:10" ht="10.5" hidden="1" customHeight="1" x14ac:dyDescent="0.25"/>
    <row r="9" spans="7:10" ht="10.5" customHeight="1" x14ac:dyDescent="0.25"/>
    <row r="10" spans="7:10" ht="35.25" customHeight="1" x14ac:dyDescent="0.25">
      <c r="G10" s="269" t="s">
        <v>2610</v>
      </c>
      <c r="H10" s="269"/>
      <c r="I10" s="269"/>
    </row>
    <row r="11" spans="7:10" ht="5.25" customHeight="1" x14ac:dyDescent="0.25"/>
    <row r="12" spans="7:10" ht="24.75" customHeight="1" x14ac:dyDescent="0.25">
      <c r="G12" s="31" t="s">
        <v>2611</v>
      </c>
      <c r="H12" s="30" t="s">
        <v>2612</v>
      </c>
      <c r="I12" s="30" t="str">
        <f>IF(FIRST_PERIOD_IN_FACT="","Не определено",FIRST_PERIOD_IN_FACT)&amp;" год Факт"</f>
        <v>2022 год Факт</v>
      </c>
      <c r="J12" s="177" t="str">
        <f>IF(FIRST_PERIOD_IN_FACT="","Не определено",FIRST_PERIOD_IN_FACT)&amp;" год Факт"</f>
        <v>2022 год Факт</v>
      </c>
    </row>
    <row r="13" spans="7:10" ht="1.5" customHeight="1" x14ac:dyDescent="0.25"/>
    <row r="14" spans="7:10" ht="25.5" customHeight="1" x14ac:dyDescent="0.25">
      <c r="G14" s="31" t="s">
        <v>44</v>
      </c>
      <c r="H14" s="178" t="s">
        <v>2613</v>
      </c>
      <c r="I14" s="54">
        <f>'ф.8.3 Индикатив'!I15</f>
        <v>2332</v>
      </c>
      <c r="J14" s="54">
        <f>'ф.8.3 Индикатив'!J15</f>
        <v>2332</v>
      </c>
    </row>
    <row r="15" spans="7:10" ht="23.25" customHeight="1" x14ac:dyDescent="0.25">
      <c r="G15" s="31" t="s">
        <v>2534</v>
      </c>
      <c r="H15" s="178" t="s">
        <v>2614</v>
      </c>
      <c r="I15" s="179">
        <f>IF(I14=0,0,SUMPRODUCT('ф.8.1 Журнал учета'!$O$17:$O$35,'ф.8.1 Журнал учета'!$S$17:$S$35,--ISNUMBER(SEARCH("В",'ф.8.1 Журнал учета'!$N$17:$N$35)),--ISNUMBER(SEARCH(1,'ф.8.1 Журнал учета'!$AG$17:$AG$35)))/I14)</f>
        <v>0.74409948542024018</v>
      </c>
      <c r="J15" s="179">
        <f>IF(J14=0,0,SUMPRODUCT('ф.8.1 Журнал учета'!$AZ$17:$AZ$35,'ф.8.1 Журнал учета'!$BA$17:$BA$35,--ISNUMBER(SEARCH("В",'ф.8.1 Журнал учета'!$AY$17:$AY$35)),--ISNUMBER(SEARCH(1,'ф.8.1 Журнал учета'!$BJ$17:$BJ$35)))/J14)</f>
        <v>0.74409948542024018</v>
      </c>
    </row>
    <row r="16" spans="7:10" ht="27" customHeight="1" x14ac:dyDescent="0.25">
      <c r="G16" s="31" t="s">
        <v>162</v>
      </c>
      <c r="H16" s="178" t="s">
        <v>2615</v>
      </c>
      <c r="I16" s="179">
        <f>IF(I14=0,0,SUMIFS('ф.8.1 Журнал учета'!$S$17:$S$35,'ф.8.1 Журнал учета'!$N$17:$N$35,"В",'ф.8.1 Журнал учета'!$AG$17:$AG$35,"=1")/I14)</f>
        <v>0.10677530017152659</v>
      </c>
      <c r="J16" s="179">
        <f>IF(J14=0,0,SUMIFS('ф.8.1 Журнал учета'!$BA$17:$BA$35,'ф.8.1 Журнал учета'!$AY$17:$AY$35,"В",'ф.8.1 Журнал учета'!$BJ$17:$BJ$35,"=1")/J14)</f>
        <v>0.10677530017152659</v>
      </c>
    </row>
    <row r="17" spans="7:11" ht="11.25" customHeight="1" x14ac:dyDescent="0.25">
      <c r="G17" s="249"/>
      <c r="H17" s="249"/>
      <c r="I17" s="58"/>
    </row>
    <row r="18" spans="7:11" ht="45" customHeight="1" x14ac:dyDescent="0.15">
      <c r="G18" s="154"/>
      <c r="H18" s="60" t="str">
        <f>IF(LEN(ruk_dol)=0,"",ruk_dol)</f>
        <v>Директор</v>
      </c>
      <c r="I18" s="250" t="str">
        <f>IF(LEN(ruk_FIO)=0,"",ruk_FIO)</f>
        <v>Кокин Алексей Владимирович</v>
      </c>
      <c r="J18" s="250"/>
    </row>
    <row r="19" spans="7:11" ht="20.25" customHeight="1" x14ac:dyDescent="0.25">
      <c r="G19" s="70"/>
      <c r="H19" s="62" t="s">
        <v>2497</v>
      </c>
      <c r="I19" s="270" t="s">
        <v>2556</v>
      </c>
      <c r="J19" s="245"/>
      <c r="K19" s="61" t="s">
        <v>2557</v>
      </c>
    </row>
    <row r="20" spans="7:11" ht="11.25" customHeight="1" x14ac:dyDescent="0.25">
      <c r="G20" s="154"/>
      <c r="H20" s="153"/>
      <c r="I20" s="153"/>
    </row>
    <row r="21" spans="7:11" ht="11.25" customHeight="1" x14ac:dyDescent="0.25">
      <c r="G21" s="249"/>
      <c r="H21" s="249"/>
      <c r="I21" s="58"/>
    </row>
  </sheetData>
  <sheetProtection formatColumns="0" formatRows="0" insertRows="0" deleteColumns="0" deleteRows="0" sort="0" autoFilter="0"/>
  <mergeCells count="5">
    <mergeCell ref="G17:H17"/>
    <mergeCell ref="G21:H21"/>
    <mergeCell ref="G10:I10"/>
    <mergeCell ref="I19:J19"/>
    <mergeCell ref="I18:J18"/>
  </mergeCells>
  <dataValidations count="2">
    <dataValidation type="whole" allowBlank="1" showErrorMessage="1" errorTitle="Ошибка" error="Допускается ввод только неотрицательных целых чисел!" sqref="I14:J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15:J16">
      <formula1>0</formula1>
      <formula2>9.99999999999999E+23</formula2>
    </dataValidation>
  </dataValidation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BO35"/>
  <sheetViews>
    <sheetView showGridLines="0" topLeftCell="F9" zoomScale="85" workbookViewId="0">
      <selection activeCell="AI21" sqref="AI21"/>
    </sheetView>
  </sheetViews>
  <sheetFormatPr defaultColWidth="9.140625" defaultRowHeight="11.25" customHeight="1" x14ac:dyDescent="0.25"/>
  <cols>
    <col min="1" max="5" width="21.140625" hidden="1" customWidth="1"/>
    <col min="6" max="6" width="3.85546875" customWidth="1"/>
    <col min="7" max="7" width="5.85546875" customWidth="1"/>
    <col min="8" max="8" width="36.85546875" customWidth="1"/>
    <col min="9" max="9" width="9.5703125" customWidth="1"/>
    <col min="10" max="10" width="27.7109375" customWidth="1"/>
    <col min="11" max="11" width="16.5703125" customWidth="1"/>
    <col min="12" max="13" width="15.7109375" customWidth="1"/>
    <col min="14" max="14" width="14" style="243" customWidth="1"/>
    <col min="15" max="15" width="17.7109375" customWidth="1"/>
    <col min="16" max="16" width="21.42578125" customWidth="1"/>
    <col min="17" max="17" width="18.5703125" customWidth="1"/>
    <col min="18" max="18" width="18.42578125" customWidth="1"/>
    <col min="19" max="19" width="9.85546875" customWidth="1"/>
    <col min="20" max="22" width="10.85546875" customWidth="1"/>
    <col min="23" max="23" width="15.42578125" customWidth="1"/>
    <col min="24" max="24" width="12" customWidth="1"/>
    <col min="25" max="25" width="13.42578125" customWidth="1"/>
    <col min="26" max="26" width="14.42578125" customWidth="1"/>
    <col min="27" max="27" width="16.140625" customWidth="1"/>
    <col min="28" max="28" width="22.85546875" customWidth="1"/>
    <col min="29" max="29" width="21.140625" customWidth="1"/>
    <col min="30" max="32" width="15.7109375" customWidth="1"/>
    <col min="33" max="33" width="18.7109375" customWidth="1"/>
    <col min="34" max="34" width="20.42578125" hidden="1" customWidth="1"/>
    <col min="35" max="35" width="15.7109375" customWidth="1"/>
    <col min="36" max="47" width="9.140625" hidden="1"/>
    <col min="48" max="48" width="11.85546875" hidden="1" customWidth="1"/>
    <col min="49" max="49" width="15.7109375" hidden="1" customWidth="1"/>
    <col min="50" max="50" width="18.5703125" hidden="1" customWidth="1"/>
    <col min="51" max="51" width="14" hidden="1" customWidth="1"/>
    <col min="52" max="52" width="17.7109375" hidden="1" customWidth="1"/>
    <col min="53" max="53" width="9.85546875" hidden="1" customWidth="1"/>
    <col min="54" max="56" width="10.85546875" hidden="1" customWidth="1"/>
    <col min="57" max="57" width="15.42578125" hidden="1" customWidth="1"/>
    <col min="58" max="58" width="12" hidden="1" customWidth="1"/>
    <col min="59" max="59" width="13.42578125" hidden="1" customWidth="1"/>
    <col min="60" max="60" width="14.42578125" hidden="1" customWidth="1"/>
    <col min="61" max="61" width="16.140625" hidden="1" customWidth="1"/>
    <col min="62" max="62" width="18.7109375" hidden="1" customWidth="1"/>
    <col min="63" max="63" width="15.7109375" hidden="1" customWidth="1"/>
    <col min="64" max="64" width="2.140625" hidden="1" customWidth="1"/>
    <col min="65" max="65" width="4" hidden="1" customWidth="1"/>
    <col min="66" max="66" width="2.140625" hidden="1" customWidth="1"/>
    <col min="67" max="67" width="1.85546875" hidden="1" customWidth="1"/>
  </cols>
  <sheetData>
    <row r="1" spans="7:67" ht="15" hidden="1" customHeight="1" x14ac:dyDescent="0.15">
      <c r="AG1" s="22" t="s">
        <v>2616</v>
      </c>
      <c r="AW1" s="23" t="b">
        <f t="shared" ref="AW1:BJ1" si="0">REPORT_OWNER="Версия регулятора"</f>
        <v>0</v>
      </c>
      <c r="AX1" s="23" t="b">
        <f t="shared" si="0"/>
        <v>0</v>
      </c>
      <c r="AY1" s="23" t="b">
        <f t="shared" si="0"/>
        <v>0</v>
      </c>
      <c r="AZ1" s="23" t="b">
        <f t="shared" si="0"/>
        <v>0</v>
      </c>
      <c r="BA1" s="23" t="b">
        <f t="shared" si="0"/>
        <v>0</v>
      </c>
      <c r="BB1" s="23" t="b">
        <f t="shared" si="0"/>
        <v>0</v>
      </c>
      <c r="BC1" s="23" t="b">
        <f t="shared" si="0"/>
        <v>0</v>
      </c>
      <c r="BD1" s="23" t="b">
        <f t="shared" si="0"/>
        <v>0</v>
      </c>
      <c r="BE1" s="23" t="b">
        <f t="shared" si="0"/>
        <v>0</v>
      </c>
      <c r="BF1" s="23" t="b">
        <f t="shared" si="0"/>
        <v>0</v>
      </c>
      <c r="BG1" s="23" t="b">
        <f t="shared" si="0"/>
        <v>0</v>
      </c>
      <c r="BH1" s="23" t="b">
        <f t="shared" si="0"/>
        <v>0</v>
      </c>
      <c r="BI1" s="23" t="b">
        <f t="shared" si="0"/>
        <v>0</v>
      </c>
      <c r="BJ1" s="23" t="b">
        <f t="shared" si="0"/>
        <v>0</v>
      </c>
      <c r="BK1" s="24" t="b">
        <f>AND(region_name="Красноярский край",REPORT_OWNER="Версия регулятора")</f>
        <v>0</v>
      </c>
      <c r="BL1" s="23" t="b">
        <f>REPORT_OWNER="Версия регулятора"</f>
        <v>0</v>
      </c>
      <c r="BM1" s="23" t="b">
        <f>REPORT_OWNER="Версия регулятора"</f>
        <v>0</v>
      </c>
      <c r="BN1" s="23" t="b">
        <f>REPORT_OWNER="Версия регулятора"</f>
        <v>0</v>
      </c>
      <c r="BO1" s="23" t="b">
        <f>REPORT_OWNER="Версия регулятора"</f>
        <v>0</v>
      </c>
    </row>
    <row r="2" spans="7:67" ht="15" hidden="1" customHeight="1" x14ac:dyDescent="0.25">
      <c r="AG2" s="22" t="s">
        <v>2617</v>
      </c>
      <c r="AH2" s="25" t="b">
        <f>region_name="Волгоградская область"</f>
        <v>0</v>
      </c>
      <c r="AI2" s="26" t="b">
        <f>region_name="Красноярский край"</f>
        <v>1</v>
      </c>
    </row>
    <row r="3" spans="7:67" ht="15" hidden="1" customHeight="1" x14ac:dyDescent="0.25"/>
    <row r="4" spans="7:67" ht="15" hidden="1" customHeight="1" x14ac:dyDescent="0.25"/>
    <row r="5" spans="7:67" ht="15" hidden="1" customHeight="1" x14ac:dyDescent="0.25"/>
    <row r="6" spans="7:67" ht="15" hidden="1" customHeight="1" x14ac:dyDescent="0.25"/>
    <row r="7" spans="7:67" ht="15" hidden="1" customHeight="1" x14ac:dyDescent="0.25">
      <c r="G7" s="245"/>
      <c r="H7" s="245"/>
      <c r="O7" s="245"/>
      <c r="P7" s="245"/>
      <c r="Q7" s="245"/>
      <c r="R7" s="245"/>
    </row>
    <row r="8" spans="7:67" ht="15" hidden="1" customHeight="1" x14ac:dyDescent="0.25"/>
    <row r="9" spans="7:67" ht="15" customHeight="1" x14ac:dyDescent="0.15">
      <c r="G9" s="27" t="s">
        <v>2618</v>
      </c>
    </row>
    <row r="10" spans="7:67" ht="20.25" customHeight="1" x14ac:dyDescent="0.25">
      <c r="G10" s="271" t="str">
        <f>"Журнал учета данных первичной информации по всем прекращениям передачи электрической энергии, произошедших на объектах сетевой организации "&amp;FIRST_PERIOD_IN_FACT&amp;" год"</f>
        <v>Журнал учета данных первичной информации по всем прекращениям передачи электрической энергии, произошедших на объектах сетевой организации 2022 год</v>
      </c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8"/>
      <c r="AI10" s="29"/>
    </row>
    <row r="11" spans="7:67" ht="5.25" customHeight="1" x14ac:dyDescent="0.25"/>
    <row r="12" spans="7:67" ht="25.5" customHeight="1" x14ac:dyDescent="0.25">
      <c r="G12" s="268" t="s">
        <v>2619</v>
      </c>
      <c r="H12" s="272"/>
      <c r="I12" s="272"/>
      <c r="J12" s="272"/>
      <c r="K12" s="272"/>
      <c r="L12" s="272"/>
      <c r="M12" s="272"/>
      <c r="N12" s="272"/>
      <c r="O12" s="272"/>
      <c r="P12" s="268" t="s">
        <v>2620</v>
      </c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 t="s">
        <v>2621</v>
      </c>
      <c r="AD12" s="268" t="s">
        <v>2622</v>
      </c>
      <c r="AE12" s="268"/>
      <c r="AF12" s="268"/>
      <c r="AG12" s="254" t="s">
        <v>2623</v>
      </c>
      <c r="AH12" s="254" t="s">
        <v>2624</v>
      </c>
      <c r="AI12" s="281" t="s">
        <v>2625</v>
      </c>
      <c r="AW12" s="279" t="s">
        <v>2626</v>
      </c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80"/>
      <c r="BK12" s="33"/>
    </row>
    <row r="13" spans="7:67" ht="30" customHeight="1" x14ac:dyDescent="0.25">
      <c r="G13" s="268" t="s">
        <v>2611</v>
      </c>
      <c r="H13" s="268" t="s">
        <v>2627</v>
      </c>
      <c r="I13" s="268" t="s">
        <v>2628</v>
      </c>
      <c r="J13" s="268" t="s">
        <v>2629</v>
      </c>
      <c r="K13" s="268" t="s">
        <v>2630</v>
      </c>
      <c r="L13" s="268" t="s">
        <v>2631</v>
      </c>
      <c r="M13" s="268" t="s">
        <v>2632</v>
      </c>
      <c r="N13" s="268" t="s">
        <v>2633</v>
      </c>
      <c r="O13" s="268" t="s">
        <v>2634</v>
      </c>
      <c r="P13" s="268" t="s">
        <v>2635</v>
      </c>
      <c r="Q13" s="268" t="s">
        <v>2636</v>
      </c>
      <c r="R13" s="268" t="s">
        <v>2637</v>
      </c>
      <c r="S13" s="254" t="s">
        <v>2638</v>
      </c>
      <c r="T13" s="254"/>
      <c r="U13" s="254"/>
      <c r="V13" s="254"/>
      <c r="W13" s="254"/>
      <c r="X13" s="254"/>
      <c r="Y13" s="254"/>
      <c r="Z13" s="254"/>
      <c r="AA13" s="254"/>
      <c r="AB13" s="254" t="s">
        <v>2639</v>
      </c>
      <c r="AC13" s="268"/>
      <c r="AD13" s="254" t="s">
        <v>2640</v>
      </c>
      <c r="AE13" s="254" t="s">
        <v>0</v>
      </c>
      <c r="AF13" s="254" t="s">
        <v>2641</v>
      </c>
      <c r="AG13" s="254"/>
      <c r="AH13" s="254"/>
      <c r="AI13" s="281"/>
      <c r="AW13" s="268" t="s">
        <v>2631</v>
      </c>
      <c r="AX13" s="268" t="s">
        <v>2632</v>
      </c>
      <c r="AY13" s="268" t="s">
        <v>2633</v>
      </c>
      <c r="AZ13" s="268" t="s">
        <v>2634</v>
      </c>
      <c r="BA13" s="254" t="s">
        <v>2638</v>
      </c>
      <c r="BB13" s="254"/>
      <c r="BC13" s="254"/>
      <c r="BD13" s="254"/>
      <c r="BE13" s="254"/>
      <c r="BF13" s="254"/>
      <c r="BG13" s="254"/>
      <c r="BH13" s="254"/>
      <c r="BI13" s="254"/>
      <c r="BJ13" s="255" t="s">
        <v>2623</v>
      </c>
      <c r="BK13" s="281" t="s">
        <v>2642</v>
      </c>
    </row>
    <row r="14" spans="7:67" ht="48.75" customHeight="1" x14ac:dyDescent="0.25">
      <c r="G14" s="268"/>
      <c r="H14" s="268" t="s">
        <v>2534</v>
      </c>
      <c r="I14" s="268" t="s">
        <v>162</v>
      </c>
      <c r="J14" s="268" t="s">
        <v>164</v>
      </c>
      <c r="K14" s="268">
        <v>5</v>
      </c>
      <c r="L14" s="268">
        <v>6</v>
      </c>
      <c r="M14" s="268"/>
      <c r="N14" s="268">
        <v>8</v>
      </c>
      <c r="O14" s="268">
        <v>9</v>
      </c>
      <c r="P14" s="268">
        <v>10</v>
      </c>
      <c r="Q14" s="268" t="s">
        <v>2643</v>
      </c>
      <c r="R14" s="268" t="s">
        <v>2644</v>
      </c>
      <c r="S14" s="254" t="s">
        <v>2645</v>
      </c>
      <c r="T14" s="268" t="s">
        <v>2646</v>
      </c>
      <c r="U14" s="268"/>
      <c r="V14" s="268"/>
      <c r="W14" s="268" t="s">
        <v>2647</v>
      </c>
      <c r="X14" s="268"/>
      <c r="Y14" s="268"/>
      <c r="Z14" s="268"/>
      <c r="AA14" s="254" t="s">
        <v>2648</v>
      </c>
      <c r="AB14" s="254"/>
      <c r="AC14" s="268"/>
      <c r="AD14" s="254"/>
      <c r="AE14" s="254"/>
      <c r="AF14" s="254"/>
      <c r="AG14" s="254"/>
      <c r="AH14" s="254"/>
      <c r="AI14" s="281"/>
      <c r="AW14" s="268">
        <v>6</v>
      </c>
      <c r="AX14" s="268"/>
      <c r="AY14" s="268">
        <v>8</v>
      </c>
      <c r="AZ14" s="268">
        <v>9</v>
      </c>
      <c r="BA14" s="254" t="s">
        <v>2645</v>
      </c>
      <c r="BB14" s="268" t="s">
        <v>2646</v>
      </c>
      <c r="BC14" s="268"/>
      <c r="BD14" s="268"/>
      <c r="BE14" s="268" t="s">
        <v>2647</v>
      </c>
      <c r="BF14" s="268"/>
      <c r="BG14" s="268"/>
      <c r="BH14" s="268"/>
      <c r="BI14" s="254" t="s">
        <v>2648</v>
      </c>
      <c r="BJ14" s="278"/>
      <c r="BK14" s="281">
        <v>8</v>
      </c>
    </row>
    <row r="15" spans="7:67" ht="60" customHeight="1" x14ac:dyDescent="0.25"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54"/>
      <c r="T15" s="30" t="s">
        <v>2649</v>
      </c>
      <c r="U15" s="30" t="s">
        <v>2650</v>
      </c>
      <c r="V15" s="30" t="s">
        <v>2651</v>
      </c>
      <c r="W15" s="30" t="s">
        <v>2652</v>
      </c>
      <c r="X15" s="30" t="s">
        <v>2653</v>
      </c>
      <c r="Y15" s="30" t="s">
        <v>2654</v>
      </c>
      <c r="Z15" s="30" t="s">
        <v>2655</v>
      </c>
      <c r="AA15" s="254"/>
      <c r="AB15" s="254"/>
      <c r="AC15" s="268"/>
      <c r="AD15" s="254"/>
      <c r="AE15" s="254"/>
      <c r="AF15" s="254"/>
      <c r="AG15" s="254"/>
      <c r="AH15" s="254"/>
      <c r="AI15" s="281"/>
      <c r="AW15" s="268"/>
      <c r="AX15" s="268"/>
      <c r="AY15" s="268"/>
      <c r="AZ15" s="268"/>
      <c r="BA15" s="254"/>
      <c r="BB15" s="30" t="s">
        <v>2649</v>
      </c>
      <c r="BC15" s="30" t="s">
        <v>2650</v>
      </c>
      <c r="BD15" s="30" t="s">
        <v>2651</v>
      </c>
      <c r="BE15" s="30" t="s">
        <v>2652</v>
      </c>
      <c r="BF15" s="30" t="s">
        <v>2653</v>
      </c>
      <c r="BG15" s="30" t="s">
        <v>2654</v>
      </c>
      <c r="BH15" s="30" t="s">
        <v>2655</v>
      </c>
      <c r="BI15" s="254"/>
      <c r="BJ15" s="267"/>
      <c r="BK15" s="281"/>
    </row>
    <row r="16" spans="7:67" ht="15" customHeight="1" x14ac:dyDescent="0.25">
      <c r="G16" s="35">
        <v>1</v>
      </c>
      <c r="H16" s="35">
        <v>2</v>
      </c>
      <c r="I16" s="35">
        <v>3</v>
      </c>
      <c r="J16" s="35">
        <v>4</v>
      </c>
      <c r="K16" s="35">
        <v>5</v>
      </c>
      <c r="L16" s="35">
        <v>6</v>
      </c>
      <c r="M16" s="35">
        <v>7</v>
      </c>
      <c r="N16" s="35">
        <v>8</v>
      </c>
      <c r="O16" s="35">
        <v>9</v>
      </c>
      <c r="P16" s="35">
        <v>10</v>
      </c>
      <c r="Q16" s="35">
        <v>11</v>
      </c>
      <c r="R16" s="35">
        <v>12</v>
      </c>
      <c r="S16" s="35">
        <v>13</v>
      </c>
      <c r="T16" s="35">
        <v>14</v>
      </c>
      <c r="U16" s="35">
        <v>15</v>
      </c>
      <c r="V16" s="35">
        <v>16</v>
      </c>
      <c r="W16" s="35">
        <v>17</v>
      </c>
      <c r="X16" s="35">
        <v>18</v>
      </c>
      <c r="Y16" s="35">
        <v>19</v>
      </c>
      <c r="Z16" s="35">
        <v>20</v>
      </c>
      <c r="AA16" s="35">
        <v>21</v>
      </c>
      <c r="AB16" s="35">
        <v>22</v>
      </c>
      <c r="AC16" s="35">
        <v>23</v>
      </c>
      <c r="AD16" s="35">
        <v>24</v>
      </c>
      <c r="AE16" s="35">
        <v>25</v>
      </c>
      <c r="AF16" s="35">
        <v>26</v>
      </c>
      <c r="AG16" s="35">
        <v>27</v>
      </c>
      <c r="AH16" s="35">
        <v>28</v>
      </c>
      <c r="AI16" s="36" t="s">
        <v>2656</v>
      </c>
      <c r="AW16" s="37">
        <v>6</v>
      </c>
      <c r="AX16" s="37">
        <v>7</v>
      </c>
      <c r="AY16" s="37">
        <v>8</v>
      </c>
      <c r="AZ16" s="37">
        <v>9</v>
      </c>
      <c r="BA16" s="37">
        <v>13</v>
      </c>
      <c r="BB16" s="37">
        <v>14</v>
      </c>
      <c r="BC16" s="37">
        <v>15</v>
      </c>
      <c r="BD16" s="37">
        <v>16</v>
      </c>
      <c r="BE16" s="37">
        <v>17</v>
      </c>
      <c r="BF16" s="37">
        <v>18</v>
      </c>
      <c r="BG16" s="37">
        <v>19</v>
      </c>
      <c r="BH16" s="37">
        <v>20</v>
      </c>
      <c r="BI16" s="37">
        <v>21</v>
      </c>
      <c r="BJ16" s="37">
        <v>27</v>
      </c>
      <c r="BK16" s="38" t="s">
        <v>2656</v>
      </c>
    </row>
    <row r="17" spans="1:67" ht="15" hidden="1" customHeight="1" x14ac:dyDescent="0.15">
      <c r="G17" s="39" t="s">
        <v>2657</v>
      </c>
      <c r="H17" s="34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  <c r="T17" s="39"/>
      <c r="U17" s="39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2"/>
      <c r="AP17" s="43">
        <f t="shared" ref="AP17:AP22" si="1">IF(AND(N17="В",AG17="1"),SUMPRODUCT(S17,O17),0)</f>
        <v>0</v>
      </c>
      <c r="AQ17" s="43">
        <f t="shared" ref="AQ17:AQ22" si="2">IF(AND(N17="В",AG17="1"),S17,0)</f>
        <v>0</v>
      </c>
      <c r="AW17" s="39"/>
      <c r="AX17" s="39"/>
      <c r="AY17" s="39"/>
      <c r="AZ17" s="39"/>
      <c r="BA17" s="40"/>
      <c r="BB17" s="39"/>
      <c r="BC17" s="39"/>
      <c r="BD17" s="44"/>
      <c r="BE17" s="44"/>
      <c r="BF17" s="44"/>
      <c r="BG17" s="44"/>
      <c r="BH17" s="41"/>
      <c r="BI17" s="44"/>
      <c r="BJ17" s="41"/>
      <c r="BK17" s="45"/>
      <c r="BL17">
        <f t="shared" ref="BL17:BL22" si="3">IF(AND(AY17="В",BJ17="1"),SUMPRODUCT(AZ17,BA17),0)</f>
        <v>0</v>
      </c>
      <c r="BM17">
        <f t="shared" ref="BM17:BM22" si="4">IF(AND(AY17="В",BJ17="1"),BA17,0)</f>
        <v>0</v>
      </c>
    </row>
    <row r="18" spans="1:67" s="221" customFormat="1" ht="33.75" customHeight="1" x14ac:dyDescent="0.15">
      <c r="A18" s="222"/>
      <c r="B18" s="222"/>
      <c r="C18" s="222"/>
      <c r="D18" s="222"/>
      <c r="E18" s="222"/>
      <c r="F18" s="223" t="s">
        <v>220</v>
      </c>
      <c r="G18" s="224" t="s">
        <v>222</v>
      </c>
      <c r="H18" s="225" t="s">
        <v>2658</v>
      </c>
      <c r="I18" s="226" t="s">
        <v>29</v>
      </c>
      <c r="J18" s="225" t="s">
        <v>2659</v>
      </c>
      <c r="K18" s="227" t="s">
        <v>2660</v>
      </c>
      <c r="L18" s="228" t="s">
        <v>2661</v>
      </c>
      <c r="M18" s="228" t="s">
        <v>2662</v>
      </c>
      <c r="N18" s="229" t="s">
        <v>54</v>
      </c>
      <c r="O18" s="230">
        <v>11</v>
      </c>
      <c r="P18" s="225" t="s">
        <v>2663</v>
      </c>
      <c r="Q18" s="225"/>
      <c r="R18" s="225"/>
      <c r="S18" s="231">
        <f>T18+U18+V18+AA18</f>
        <v>118</v>
      </c>
      <c r="T18" s="232">
        <v>0</v>
      </c>
      <c r="U18" s="232">
        <v>102</v>
      </c>
      <c r="V18" s="232">
        <v>4</v>
      </c>
      <c r="W18" s="232">
        <v>0</v>
      </c>
      <c r="X18" s="232">
        <v>0</v>
      </c>
      <c r="Y18" s="232">
        <v>0</v>
      </c>
      <c r="Z18" s="231">
        <f>S18-W18-X18-Y18-AA18</f>
        <v>106</v>
      </c>
      <c r="AA18" s="232">
        <v>12</v>
      </c>
      <c r="AB18" s="233">
        <v>2718</v>
      </c>
      <c r="AC18" s="225" t="s">
        <v>2664</v>
      </c>
      <c r="AD18" s="234" t="s">
        <v>2665</v>
      </c>
      <c r="AE18" s="234" t="s">
        <v>106</v>
      </c>
      <c r="AF18" s="234" t="s">
        <v>2666</v>
      </c>
      <c r="AG18" s="235" t="s">
        <v>44</v>
      </c>
      <c r="AH18" s="234"/>
      <c r="AI18" s="236" t="s">
        <v>2667</v>
      </c>
      <c r="AJ18" s="222"/>
      <c r="AK18" s="222"/>
      <c r="AL18" s="222"/>
      <c r="AM18" s="222"/>
      <c r="AN18" s="222"/>
      <c r="AO18" s="222"/>
      <c r="AP18" s="237">
        <f t="shared" si="1"/>
        <v>1298</v>
      </c>
      <c r="AQ18" s="237">
        <f t="shared" si="2"/>
        <v>118</v>
      </c>
      <c r="AR18" s="237">
        <f>IF(N18="П",SUMPRODUCT(S18,O18),0)</f>
        <v>0</v>
      </c>
      <c r="AS18" s="237">
        <f>IF(N18="П",S18,0)</f>
        <v>0</v>
      </c>
      <c r="AT18" s="222"/>
      <c r="AU18" s="222"/>
      <c r="AV18" s="222"/>
      <c r="AW18" s="238" t="str">
        <f t="shared" ref="AW18:AZ21" si="5">L18</f>
        <v>08, 30, 2022.03.05</v>
      </c>
      <c r="AX18" s="238" t="str">
        <f t="shared" si="5"/>
        <v>19, 30, 2022.03.05</v>
      </c>
      <c r="AY18" s="239" t="str">
        <f t="shared" si="5"/>
        <v>В</v>
      </c>
      <c r="AZ18" s="240">
        <f t="shared" si="5"/>
        <v>11</v>
      </c>
      <c r="BA18" s="231">
        <f>BB18+BC18+BD18+BI18</f>
        <v>118</v>
      </c>
      <c r="BB18" s="241">
        <f t="shared" ref="BB18:BG21" si="6">T18</f>
        <v>0</v>
      </c>
      <c r="BC18" s="241">
        <f t="shared" si="6"/>
        <v>102</v>
      </c>
      <c r="BD18" s="241">
        <f t="shared" si="6"/>
        <v>4</v>
      </c>
      <c r="BE18" s="241">
        <f t="shared" si="6"/>
        <v>0</v>
      </c>
      <c r="BF18" s="241">
        <f t="shared" si="6"/>
        <v>0</v>
      </c>
      <c r="BG18" s="241">
        <f t="shared" si="6"/>
        <v>0</v>
      </c>
      <c r="BH18" s="231">
        <f>BA18-BE18-BF18-BG18-BI18</f>
        <v>106</v>
      </c>
      <c r="BI18" s="241">
        <f>AA18</f>
        <v>12</v>
      </c>
      <c r="BJ18" s="242" t="str">
        <f>AG18</f>
        <v>1</v>
      </c>
      <c r="BK18" s="239"/>
      <c r="BL18" s="237">
        <f t="shared" si="3"/>
        <v>1298</v>
      </c>
      <c r="BM18" s="237">
        <f t="shared" si="4"/>
        <v>118</v>
      </c>
      <c r="BN18" s="237">
        <f>IF(AY18="П",SUMPRODUCT(AZ18,BA18),0)</f>
        <v>0</v>
      </c>
      <c r="BO18" s="237">
        <f>IF(AY18="П",BA18,0)</f>
        <v>0</v>
      </c>
    </row>
    <row r="19" spans="1:67" s="222" customFormat="1" ht="35.25" customHeight="1" x14ac:dyDescent="0.15">
      <c r="F19" s="223" t="s">
        <v>220</v>
      </c>
      <c r="G19" s="224" t="s">
        <v>2523</v>
      </c>
      <c r="H19" s="225" t="s">
        <v>2658</v>
      </c>
      <c r="I19" s="226" t="s">
        <v>62</v>
      </c>
      <c r="J19" s="225" t="s">
        <v>2668</v>
      </c>
      <c r="K19" s="227" t="s">
        <v>2660</v>
      </c>
      <c r="L19" s="228" t="s">
        <v>2669</v>
      </c>
      <c r="M19" s="228" t="s">
        <v>2670</v>
      </c>
      <c r="N19" s="229" t="s">
        <v>54</v>
      </c>
      <c r="O19" s="230">
        <v>2.5</v>
      </c>
      <c r="P19" s="225" t="s">
        <v>62</v>
      </c>
      <c r="Q19" s="225" t="s">
        <v>2671</v>
      </c>
      <c r="R19" s="225"/>
      <c r="S19" s="231">
        <f>T19+U19+V19+AA19</f>
        <v>13</v>
      </c>
      <c r="T19" s="232">
        <v>0</v>
      </c>
      <c r="U19" s="232">
        <v>12</v>
      </c>
      <c r="V19" s="232">
        <v>1</v>
      </c>
      <c r="W19" s="232">
        <v>0</v>
      </c>
      <c r="X19" s="232">
        <v>0</v>
      </c>
      <c r="Y19" s="232">
        <v>13</v>
      </c>
      <c r="Z19" s="231">
        <f>S19-W19-X19-Y19-AA19</f>
        <v>0</v>
      </c>
      <c r="AA19" s="232">
        <v>0</v>
      </c>
      <c r="AB19" s="233">
        <v>198</v>
      </c>
      <c r="AC19" s="225"/>
      <c r="AD19" s="234" t="s">
        <v>2672</v>
      </c>
      <c r="AE19" s="234" t="s">
        <v>117</v>
      </c>
      <c r="AF19" s="234" t="s">
        <v>2673</v>
      </c>
      <c r="AG19" s="235" t="s">
        <v>44</v>
      </c>
      <c r="AH19" s="234"/>
      <c r="AI19" s="236" t="s">
        <v>2674</v>
      </c>
      <c r="AP19" s="237">
        <f t="shared" si="1"/>
        <v>32.5</v>
      </c>
      <c r="AQ19" s="237">
        <f t="shared" si="2"/>
        <v>13</v>
      </c>
      <c r="AR19" s="237">
        <f>IF(N19="П",SUMPRODUCT(S19,O19),0)</f>
        <v>0</v>
      </c>
      <c r="AS19" s="237">
        <f>IF(N19="П",S19,0)</f>
        <v>0</v>
      </c>
      <c r="AW19" s="238" t="str">
        <f t="shared" si="5"/>
        <v>10, 00, 2022.04.05</v>
      </c>
      <c r="AX19" s="238" t="str">
        <f t="shared" si="5"/>
        <v>12, 30, 2022.04.05</v>
      </c>
      <c r="AY19" s="239" t="str">
        <f t="shared" si="5"/>
        <v>В</v>
      </c>
      <c r="AZ19" s="240">
        <f t="shared" si="5"/>
        <v>2.5</v>
      </c>
      <c r="BA19" s="231">
        <f>BB19+BC19+BD19+BI19</f>
        <v>13</v>
      </c>
      <c r="BB19" s="241">
        <f t="shared" si="6"/>
        <v>0</v>
      </c>
      <c r="BC19" s="241">
        <f t="shared" si="6"/>
        <v>12</v>
      </c>
      <c r="BD19" s="241">
        <f t="shared" si="6"/>
        <v>1</v>
      </c>
      <c r="BE19" s="241">
        <f t="shared" si="6"/>
        <v>0</v>
      </c>
      <c r="BF19" s="241">
        <f t="shared" si="6"/>
        <v>0</v>
      </c>
      <c r="BG19" s="241">
        <f t="shared" si="6"/>
        <v>13</v>
      </c>
      <c r="BH19" s="231">
        <f>BA19-BE19-BF19-BG19-BI19</f>
        <v>0</v>
      </c>
      <c r="BI19" s="241">
        <f>AA19</f>
        <v>0</v>
      </c>
      <c r="BJ19" s="242" t="str">
        <f>AG19</f>
        <v>1</v>
      </c>
      <c r="BK19" s="239"/>
      <c r="BL19" s="237">
        <f t="shared" si="3"/>
        <v>32.5</v>
      </c>
      <c r="BM19" s="237">
        <f t="shared" si="4"/>
        <v>13</v>
      </c>
      <c r="BN19" s="237">
        <f>IF(AY19="П",SUMPRODUCT(AZ19,BA19),0)</f>
        <v>0</v>
      </c>
      <c r="BO19" s="237">
        <f>IF(AY19="П",BA19,0)</f>
        <v>0</v>
      </c>
    </row>
    <row r="20" spans="1:67" s="222" customFormat="1" ht="38.25" customHeight="1" x14ac:dyDescent="0.15">
      <c r="F20" s="223" t="s">
        <v>220</v>
      </c>
      <c r="G20" s="224" t="s">
        <v>2568</v>
      </c>
      <c r="H20" s="225" t="s">
        <v>2658</v>
      </c>
      <c r="I20" s="226" t="s">
        <v>29</v>
      </c>
      <c r="J20" s="225" t="s">
        <v>2675</v>
      </c>
      <c r="K20" s="227" t="s">
        <v>2660</v>
      </c>
      <c r="L20" s="228" t="s">
        <v>2676</v>
      </c>
      <c r="M20" s="228" t="s">
        <v>2677</v>
      </c>
      <c r="N20" s="229" t="s">
        <v>54</v>
      </c>
      <c r="O20" s="230">
        <v>3.43</v>
      </c>
      <c r="P20" s="225" t="s">
        <v>2678</v>
      </c>
      <c r="Q20" s="225"/>
      <c r="R20" s="225"/>
      <c r="S20" s="231">
        <f>T20+U20+V20+AA20</f>
        <v>118</v>
      </c>
      <c r="T20" s="232">
        <v>0</v>
      </c>
      <c r="U20" s="232">
        <v>102</v>
      </c>
      <c r="V20" s="232">
        <v>4</v>
      </c>
      <c r="W20" s="232">
        <v>0</v>
      </c>
      <c r="X20" s="232">
        <v>0</v>
      </c>
      <c r="Y20" s="232">
        <v>0</v>
      </c>
      <c r="Z20" s="231">
        <f>S20-W20-X20-Y20-AA20</f>
        <v>106</v>
      </c>
      <c r="AA20" s="232">
        <v>12</v>
      </c>
      <c r="AB20" s="233">
        <v>2718</v>
      </c>
      <c r="AC20" s="225" t="s">
        <v>2664</v>
      </c>
      <c r="AD20" s="234" t="s">
        <v>2679</v>
      </c>
      <c r="AE20" s="234" t="s">
        <v>117</v>
      </c>
      <c r="AF20" s="234" t="s">
        <v>2578</v>
      </c>
      <c r="AG20" s="235" t="s">
        <v>44</v>
      </c>
      <c r="AH20" s="234"/>
      <c r="AI20" s="236" t="s">
        <v>2680</v>
      </c>
      <c r="AP20" s="237">
        <f t="shared" si="1"/>
        <v>404.74</v>
      </c>
      <c r="AQ20" s="237">
        <f t="shared" si="2"/>
        <v>118</v>
      </c>
      <c r="AR20" s="237">
        <f>IF(N20="П",SUMPRODUCT(S20,O20),0)</f>
        <v>0</v>
      </c>
      <c r="AS20" s="237">
        <f>IF(N20="П",S20,0)</f>
        <v>0</v>
      </c>
      <c r="AW20" s="238" t="str">
        <f t="shared" si="5"/>
        <v>08, 45, 2022.05.22</v>
      </c>
      <c r="AX20" s="238" t="str">
        <f t="shared" si="5"/>
        <v>12, 11, 2022.05.22</v>
      </c>
      <c r="AY20" s="239" t="str">
        <f t="shared" si="5"/>
        <v>В</v>
      </c>
      <c r="AZ20" s="240">
        <f t="shared" si="5"/>
        <v>3.43</v>
      </c>
      <c r="BA20" s="231">
        <f>BB20+BC20+BD20+BI20</f>
        <v>118</v>
      </c>
      <c r="BB20" s="241">
        <f t="shared" si="6"/>
        <v>0</v>
      </c>
      <c r="BC20" s="241">
        <f t="shared" si="6"/>
        <v>102</v>
      </c>
      <c r="BD20" s="241">
        <f t="shared" si="6"/>
        <v>4</v>
      </c>
      <c r="BE20" s="241">
        <f t="shared" si="6"/>
        <v>0</v>
      </c>
      <c r="BF20" s="241">
        <f t="shared" si="6"/>
        <v>0</v>
      </c>
      <c r="BG20" s="241">
        <f t="shared" si="6"/>
        <v>0</v>
      </c>
      <c r="BH20" s="231">
        <f>BA20-BE20-BF20-BG20-BI20</f>
        <v>106</v>
      </c>
      <c r="BI20" s="241">
        <f>AA20</f>
        <v>12</v>
      </c>
      <c r="BJ20" s="242" t="str">
        <f>AG20</f>
        <v>1</v>
      </c>
      <c r="BK20" s="239"/>
      <c r="BL20" s="237">
        <f t="shared" si="3"/>
        <v>404.74</v>
      </c>
      <c r="BM20" s="237">
        <f t="shared" si="4"/>
        <v>118</v>
      </c>
      <c r="BN20" s="237">
        <f>IF(AY20="П",SUMPRODUCT(AZ20,BA20),0)</f>
        <v>0</v>
      </c>
      <c r="BO20" s="237">
        <f>IF(AY20="П",BA20,0)</f>
        <v>0</v>
      </c>
    </row>
    <row r="21" spans="1:67" s="222" customFormat="1" ht="39.75" customHeight="1" x14ac:dyDescent="0.15">
      <c r="F21" s="223" t="s">
        <v>220</v>
      </c>
      <c r="G21" s="224" t="s">
        <v>2681</v>
      </c>
      <c r="H21" s="225" t="s">
        <v>2658</v>
      </c>
      <c r="I21" s="226" t="s">
        <v>62</v>
      </c>
      <c r="J21" s="225" t="s">
        <v>2682</v>
      </c>
      <c r="K21" s="227" t="s">
        <v>2660</v>
      </c>
      <c r="L21" s="228" t="s">
        <v>2683</v>
      </c>
      <c r="M21" s="228" t="s">
        <v>2684</v>
      </c>
      <c r="N21" s="229" t="s">
        <v>54</v>
      </c>
      <c r="O21" s="230">
        <v>20.170000000000002</v>
      </c>
      <c r="P21" s="225" t="s">
        <v>53</v>
      </c>
      <c r="Q21" s="225"/>
      <c r="R21" s="225"/>
      <c r="S21" s="231">
        <f>T21+U21+V21+AA21</f>
        <v>1</v>
      </c>
      <c r="T21" s="232">
        <v>0</v>
      </c>
      <c r="U21" s="232">
        <v>0</v>
      </c>
      <c r="V21" s="232">
        <v>1</v>
      </c>
      <c r="W21" s="232">
        <v>0</v>
      </c>
      <c r="X21" s="232">
        <v>0</v>
      </c>
      <c r="Y21" s="232">
        <v>1</v>
      </c>
      <c r="Z21" s="231">
        <f>S21-W21-X21-Y21-AA21</f>
        <v>0</v>
      </c>
      <c r="AA21" s="232">
        <v>0</v>
      </c>
      <c r="AB21" s="233">
        <v>380</v>
      </c>
      <c r="AC21" s="225"/>
      <c r="AD21" s="234" t="s">
        <v>2685</v>
      </c>
      <c r="AE21" s="234" t="s">
        <v>117</v>
      </c>
      <c r="AF21" s="234" t="s">
        <v>2673</v>
      </c>
      <c r="AG21" s="235" t="s">
        <v>31</v>
      </c>
      <c r="AH21" s="234"/>
      <c r="AI21" s="236" t="s">
        <v>2686</v>
      </c>
      <c r="AP21" s="237">
        <f t="shared" si="1"/>
        <v>0</v>
      </c>
      <c r="AQ21" s="237">
        <f t="shared" si="2"/>
        <v>0</v>
      </c>
      <c r="AR21" s="237">
        <f>IF(N21="П",SUMPRODUCT(S21,O21),0)</f>
        <v>0</v>
      </c>
      <c r="AS21" s="237">
        <f>IF(N21="П",S21,0)</f>
        <v>0</v>
      </c>
      <c r="AW21" s="238" t="str">
        <f t="shared" si="5"/>
        <v>09, 57, 2022.06.15</v>
      </c>
      <c r="AX21" s="238" t="str">
        <f t="shared" si="5"/>
        <v>06, 07, 2022.06.16</v>
      </c>
      <c r="AY21" s="239" t="str">
        <f t="shared" si="5"/>
        <v>В</v>
      </c>
      <c r="AZ21" s="240">
        <f t="shared" si="5"/>
        <v>20.170000000000002</v>
      </c>
      <c r="BA21" s="231">
        <f>BB21+BC21+BD21+BI21</f>
        <v>1</v>
      </c>
      <c r="BB21" s="241">
        <f t="shared" si="6"/>
        <v>0</v>
      </c>
      <c r="BC21" s="241">
        <f t="shared" si="6"/>
        <v>0</v>
      </c>
      <c r="BD21" s="241">
        <f t="shared" si="6"/>
        <v>1</v>
      </c>
      <c r="BE21" s="241">
        <f t="shared" si="6"/>
        <v>0</v>
      </c>
      <c r="BF21" s="241">
        <f t="shared" si="6"/>
        <v>0</v>
      </c>
      <c r="BG21" s="241">
        <f t="shared" si="6"/>
        <v>1</v>
      </c>
      <c r="BH21" s="231">
        <f>BA21-BE21-BF21-BG21-BI21</f>
        <v>0</v>
      </c>
      <c r="BI21" s="241">
        <f>AA21</f>
        <v>0</v>
      </c>
      <c r="BJ21" s="242" t="str">
        <f>AG21</f>
        <v>0</v>
      </c>
      <c r="BK21" s="239"/>
      <c r="BL21" s="237">
        <f t="shared" si="3"/>
        <v>0</v>
      </c>
      <c r="BM21" s="237">
        <f t="shared" si="4"/>
        <v>0</v>
      </c>
      <c r="BN21" s="237">
        <f>IF(AY21="П",SUMPRODUCT(AZ21,BA21),0)</f>
        <v>0</v>
      </c>
      <c r="BO21" s="237">
        <f>IF(AY21="П",BA21,0)</f>
        <v>0</v>
      </c>
    </row>
    <row r="22" spans="1:67" ht="15" hidden="1" customHeight="1" x14ac:dyDescent="0.15">
      <c r="AP22" s="43">
        <f t="shared" si="1"/>
        <v>0</v>
      </c>
      <c r="AQ22" s="43">
        <f t="shared" si="2"/>
        <v>0</v>
      </c>
      <c r="BL22">
        <f t="shared" si="3"/>
        <v>0</v>
      </c>
      <c r="BM22">
        <f t="shared" si="4"/>
        <v>0</v>
      </c>
    </row>
    <row r="23" spans="1:67" ht="15" customHeight="1" x14ac:dyDescent="0.15">
      <c r="G23" s="46"/>
      <c r="H23" s="47" t="s">
        <v>2687</v>
      </c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50"/>
      <c r="AW23" s="51"/>
      <c r="AX23" s="48"/>
      <c r="AY23" s="48"/>
      <c r="AZ23" s="48"/>
      <c r="BA23" s="49"/>
      <c r="BB23" s="48"/>
      <c r="BC23" s="48"/>
      <c r="BD23" s="48"/>
      <c r="BE23" s="48"/>
      <c r="BF23" s="48"/>
      <c r="BG23" s="48"/>
      <c r="BH23" s="48"/>
      <c r="BI23" s="48"/>
      <c r="BJ23" s="48"/>
      <c r="BK23" s="50"/>
    </row>
    <row r="24" spans="1:67" ht="15" customHeight="1" x14ac:dyDescent="0.25">
      <c r="G24" s="30">
        <v>2</v>
      </c>
      <c r="H24" s="273" t="s">
        <v>2688</v>
      </c>
      <c r="I24" s="274"/>
      <c r="J24" s="274"/>
      <c r="K24" s="274"/>
      <c r="L24" s="274"/>
      <c r="M24" s="275"/>
      <c r="N24" s="30" t="s">
        <v>2689</v>
      </c>
      <c r="O24" s="52">
        <f>SUM(O25:O27)</f>
        <v>37.1</v>
      </c>
      <c r="P24" s="53"/>
      <c r="Q24" s="53"/>
      <c r="R24" s="53"/>
      <c r="S24" s="54">
        <f t="shared" ref="S24:AB24" si="7">SUM(S25:S27)</f>
        <v>250</v>
      </c>
      <c r="T24" s="54">
        <f t="shared" si="7"/>
        <v>0</v>
      </c>
      <c r="U24" s="54">
        <f t="shared" si="7"/>
        <v>216</v>
      </c>
      <c r="V24" s="54">
        <f t="shared" si="7"/>
        <v>10</v>
      </c>
      <c r="W24" s="54">
        <f t="shared" si="7"/>
        <v>0</v>
      </c>
      <c r="X24" s="54">
        <f t="shared" si="7"/>
        <v>0</v>
      </c>
      <c r="Y24" s="54">
        <f t="shared" si="7"/>
        <v>14</v>
      </c>
      <c r="Z24" s="54">
        <f t="shared" si="7"/>
        <v>212</v>
      </c>
      <c r="AA24" s="54">
        <f t="shared" si="7"/>
        <v>24</v>
      </c>
      <c r="AB24" s="52">
        <f t="shared" si="7"/>
        <v>6014</v>
      </c>
      <c r="AC24" s="53"/>
      <c r="AD24" s="53"/>
      <c r="AE24" s="53"/>
      <c r="AF24" s="53"/>
      <c r="AG24" s="53"/>
      <c r="AH24" s="53"/>
      <c r="AI24" s="55"/>
      <c r="AW24" s="56">
        <v>2</v>
      </c>
      <c r="AX24" s="57" t="s">
        <v>2688</v>
      </c>
      <c r="AY24" s="30" t="s">
        <v>2689</v>
      </c>
      <c r="AZ24" s="52">
        <f t="shared" ref="AZ24:BI24" si="8">SUM(AZ25:AZ27)</f>
        <v>37.1</v>
      </c>
      <c r="BA24" s="54">
        <f t="shared" si="8"/>
        <v>250</v>
      </c>
      <c r="BB24" s="54">
        <f t="shared" si="8"/>
        <v>0</v>
      </c>
      <c r="BC24" s="54">
        <f t="shared" si="8"/>
        <v>216</v>
      </c>
      <c r="BD24" s="54">
        <f t="shared" si="8"/>
        <v>10</v>
      </c>
      <c r="BE24" s="54">
        <f t="shared" si="8"/>
        <v>0</v>
      </c>
      <c r="BF24" s="54">
        <f t="shared" si="8"/>
        <v>0</v>
      </c>
      <c r="BG24" s="54">
        <f t="shared" si="8"/>
        <v>14</v>
      </c>
      <c r="BH24" s="54">
        <f t="shared" si="8"/>
        <v>212</v>
      </c>
      <c r="BI24" s="54">
        <f t="shared" si="8"/>
        <v>24</v>
      </c>
      <c r="BJ24" s="53"/>
      <c r="BK24" s="32"/>
    </row>
    <row r="25" spans="1:67" ht="15" customHeight="1" x14ac:dyDescent="0.25">
      <c r="G25" s="31" t="s">
        <v>2536</v>
      </c>
      <c r="H25" s="276" t="s">
        <v>2690</v>
      </c>
      <c r="I25" s="271"/>
      <c r="J25" s="271"/>
      <c r="K25" s="271"/>
      <c r="L25" s="271"/>
      <c r="M25" s="277"/>
      <c r="N25" s="30" t="s">
        <v>30</v>
      </c>
      <c r="O25" s="52">
        <f>SUMIF($N$17:$N$23,$N25,O$17:O$23)</f>
        <v>0</v>
      </c>
      <c r="P25" s="53"/>
      <c r="Q25" s="53"/>
      <c r="R25" s="53"/>
      <c r="S25" s="54">
        <f t="shared" ref="S25:AB27" si="9">SUMIF($N$17:$N$23,$N25,S$17:S$23)</f>
        <v>0</v>
      </c>
      <c r="T25" s="54">
        <f t="shared" si="9"/>
        <v>0</v>
      </c>
      <c r="U25" s="54">
        <f t="shared" si="9"/>
        <v>0</v>
      </c>
      <c r="V25" s="54">
        <f t="shared" si="9"/>
        <v>0</v>
      </c>
      <c r="W25" s="54">
        <f t="shared" si="9"/>
        <v>0</v>
      </c>
      <c r="X25" s="54">
        <f t="shared" si="9"/>
        <v>0</v>
      </c>
      <c r="Y25" s="54">
        <f t="shared" si="9"/>
        <v>0</v>
      </c>
      <c r="Z25" s="54">
        <f t="shared" si="9"/>
        <v>0</v>
      </c>
      <c r="AA25" s="54">
        <f t="shared" si="9"/>
        <v>0</v>
      </c>
      <c r="AB25" s="52">
        <f t="shared" si="9"/>
        <v>0</v>
      </c>
      <c r="AC25" s="53"/>
      <c r="AD25" s="53"/>
      <c r="AE25" s="53"/>
      <c r="AF25" s="53"/>
      <c r="AG25" s="53"/>
      <c r="AH25" s="53"/>
      <c r="AI25" s="55"/>
      <c r="AW25" s="31" t="s">
        <v>2536</v>
      </c>
      <c r="AX25" s="57" t="s">
        <v>2690</v>
      </c>
      <c r="AY25" s="30" t="s">
        <v>30</v>
      </c>
      <c r="AZ25" s="52">
        <f t="shared" ref="AZ25:BI27" si="10">SUMIF($AY$17:$AY$23,$AY25,AZ$17:AZ$23)</f>
        <v>0</v>
      </c>
      <c r="BA25" s="54">
        <f t="shared" si="10"/>
        <v>0</v>
      </c>
      <c r="BB25" s="54">
        <f t="shared" si="10"/>
        <v>0</v>
      </c>
      <c r="BC25" s="54">
        <f t="shared" si="10"/>
        <v>0</v>
      </c>
      <c r="BD25" s="54">
        <f t="shared" si="10"/>
        <v>0</v>
      </c>
      <c r="BE25" s="54">
        <f t="shared" si="10"/>
        <v>0</v>
      </c>
      <c r="BF25" s="54">
        <f t="shared" si="10"/>
        <v>0</v>
      </c>
      <c r="BG25" s="54">
        <f t="shared" si="10"/>
        <v>0</v>
      </c>
      <c r="BH25" s="54">
        <f t="shared" si="10"/>
        <v>0</v>
      </c>
      <c r="BI25" s="54">
        <f t="shared" si="10"/>
        <v>0</v>
      </c>
      <c r="BJ25" s="53"/>
      <c r="BK25" s="32"/>
    </row>
    <row r="26" spans="1:67" ht="15" customHeight="1" x14ac:dyDescent="0.25">
      <c r="G26" s="31" t="s">
        <v>2538</v>
      </c>
      <c r="H26" s="276" t="s">
        <v>2691</v>
      </c>
      <c r="I26" s="271"/>
      <c r="J26" s="271"/>
      <c r="K26" s="271"/>
      <c r="L26" s="271"/>
      <c r="M26" s="277"/>
      <c r="N26" s="30" t="s">
        <v>43</v>
      </c>
      <c r="O26" s="52">
        <f>SUMIF($N$17:$N$23,$N26,O$17:O$23)</f>
        <v>0</v>
      </c>
      <c r="P26" s="53"/>
      <c r="Q26" s="53"/>
      <c r="R26" s="53"/>
      <c r="S26" s="54">
        <f t="shared" si="9"/>
        <v>0</v>
      </c>
      <c r="T26" s="54">
        <f t="shared" si="9"/>
        <v>0</v>
      </c>
      <c r="U26" s="54">
        <f t="shared" si="9"/>
        <v>0</v>
      </c>
      <c r="V26" s="54">
        <f t="shared" si="9"/>
        <v>0</v>
      </c>
      <c r="W26" s="54">
        <f t="shared" si="9"/>
        <v>0</v>
      </c>
      <c r="X26" s="54">
        <f t="shared" si="9"/>
        <v>0</v>
      </c>
      <c r="Y26" s="54">
        <f t="shared" si="9"/>
        <v>0</v>
      </c>
      <c r="Z26" s="54">
        <f t="shared" si="9"/>
        <v>0</v>
      </c>
      <c r="AA26" s="54">
        <f t="shared" si="9"/>
        <v>0</v>
      </c>
      <c r="AB26" s="52">
        <f t="shared" si="9"/>
        <v>0</v>
      </c>
      <c r="AC26" s="53"/>
      <c r="AD26" s="53"/>
      <c r="AE26" s="53"/>
      <c r="AF26" s="53"/>
      <c r="AG26" s="53"/>
      <c r="AH26" s="53"/>
      <c r="AI26" s="55"/>
      <c r="AW26" s="31" t="s">
        <v>2538</v>
      </c>
      <c r="AX26" s="57" t="s">
        <v>2691</v>
      </c>
      <c r="AY26" s="30" t="s">
        <v>43</v>
      </c>
      <c r="AZ26" s="52">
        <f t="shared" si="10"/>
        <v>0</v>
      </c>
      <c r="BA26" s="54">
        <f t="shared" si="10"/>
        <v>0</v>
      </c>
      <c r="BB26" s="54">
        <f t="shared" si="10"/>
        <v>0</v>
      </c>
      <c r="BC26" s="54">
        <f t="shared" si="10"/>
        <v>0</v>
      </c>
      <c r="BD26" s="54">
        <f t="shared" si="10"/>
        <v>0</v>
      </c>
      <c r="BE26" s="54">
        <f t="shared" si="10"/>
        <v>0</v>
      </c>
      <c r="BF26" s="54">
        <f t="shared" si="10"/>
        <v>0</v>
      </c>
      <c r="BG26" s="54">
        <f t="shared" si="10"/>
        <v>0</v>
      </c>
      <c r="BH26" s="54">
        <f t="shared" si="10"/>
        <v>0</v>
      </c>
      <c r="BI26" s="54">
        <f t="shared" si="10"/>
        <v>0</v>
      </c>
      <c r="BJ26" s="53"/>
      <c r="BK26" s="32"/>
    </row>
    <row r="27" spans="1:67" ht="15" customHeight="1" x14ac:dyDescent="0.25">
      <c r="G27" s="31" t="s">
        <v>2540</v>
      </c>
      <c r="H27" s="276" t="s">
        <v>2692</v>
      </c>
      <c r="I27" s="271"/>
      <c r="J27" s="271"/>
      <c r="K27" s="271"/>
      <c r="L27" s="271"/>
      <c r="M27" s="277"/>
      <c r="N27" s="30" t="s">
        <v>54</v>
      </c>
      <c r="O27" s="52">
        <f>SUMIF($N$17:$N$23,$N27,O$17:O$23)</f>
        <v>37.1</v>
      </c>
      <c r="P27" s="53"/>
      <c r="Q27" s="53"/>
      <c r="R27" s="53"/>
      <c r="S27" s="54">
        <f t="shared" si="9"/>
        <v>250</v>
      </c>
      <c r="T27" s="54">
        <f t="shared" si="9"/>
        <v>0</v>
      </c>
      <c r="U27" s="54">
        <f t="shared" si="9"/>
        <v>216</v>
      </c>
      <c r="V27" s="54">
        <f t="shared" si="9"/>
        <v>10</v>
      </c>
      <c r="W27" s="54">
        <f t="shared" si="9"/>
        <v>0</v>
      </c>
      <c r="X27" s="54">
        <f t="shared" si="9"/>
        <v>0</v>
      </c>
      <c r="Y27" s="54">
        <f t="shared" si="9"/>
        <v>14</v>
      </c>
      <c r="Z27" s="54">
        <f t="shared" si="9"/>
        <v>212</v>
      </c>
      <c r="AA27" s="54">
        <f t="shared" si="9"/>
        <v>24</v>
      </c>
      <c r="AB27" s="52">
        <f t="shared" si="9"/>
        <v>6014</v>
      </c>
      <c r="AC27" s="53"/>
      <c r="AD27" s="53"/>
      <c r="AE27" s="53"/>
      <c r="AF27" s="53"/>
      <c r="AG27" s="53"/>
      <c r="AH27" s="53"/>
      <c r="AI27" s="55"/>
      <c r="AW27" s="31" t="s">
        <v>2540</v>
      </c>
      <c r="AX27" s="57" t="s">
        <v>2692</v>
      </c>
      <c r="AY27" s="30" t="s">
        <v>54</v>
      </c>
      <c r="AZ27" s="52">
        <f t="shared" si="10"/>
        <v>37.1</v>
      </c>
      <c r="BA27" s="54">
        <f t="shared" si="10"/>
        <v>250</v>
      </c>
      <c r="BB27" s="54">
        <f t="shared" si="10"/>
        <v>0</v>
      </c>
      <c r="BC27" s="54">
        <f t="shared" si="10"/>
        <v>216</v>
      </c>
      <c r="BD27" s="54">
        <f t="shared" si="10"/>
        <v>10</v>
      </c>
      <c r="BE27" s="54">
        <f t="shared" si="10"/>
        <v>0</v>
      </c>
      <c r="BF27" s="54">
        <f t="shared" si="10"/>
        <v>0</v>
      </c>
      <c r="BG27" s="54">
        <f t="shared" si="10"/>
        <v>14</v>
      </c>
      <c r="BH27" s="54">
        <f t="shared" si="10"/>
        <v>212</v>
      </c>
      <c r="BI27" s="54">
        <f t="shared" si="10"/>
        <v>24</v>
      </c>
      <c r="BJ27" s="53"/>
      <c r="BK27" s="32"/>
    </row>
    <row r="28" spans="1:67" ht="15" customHeight="1" x14ac:dyDescent="0.25">
      <c r="G28" s="31" t="s">
        <v>2587</v>
      </c>
      <c r="H28" s="276" t="s">
        <v>2693</v>
      </c>
      <c r="I28" s="271"/>
      <c r="J28" s="271"/>
      <c r="K28" s="271"/>
      <c r="L28" s="271"/>
      <c r="M28" s="277"/>
      <c r="N28" s="30" t="s">
        <v>2694</v>
      </c>
      <c r="O28" s="52">
        <f>SUMIFS(O$17:O$23,N$17:N$23,$N27,AG$17:AG$23,"1")</f>
        <v>16.93</v>
      </c>
      <c r="P28" s="53"/>
      <c r="Q28" s="53"/>
      <c r="R28" s="53"/>
      <c r="S28" s="54">
        <f>SUMIFS(S$17:S$23,N$17:N$23,$N27,AG$17:AG$23,"1")</f>
        <v>249</v>
      </c>
      <c r="T28" s="54">
        <f>SUMIFS(T$17:T$23,N$17:N$23,$N27,AG$17:AG$23,"1")</f>
        <v>0</v>
      </c>
      <c r="U28" s="54">
        <f>SUMIFS(U$17:U$23,N$17:N$23,$N27,AG$17:AG$23,"1")</f>
        <v>216</v>
      </c>
      <c r="V28" s="54">
        <f>SUMIFS(V$17:V$23,N$17:N$23,$N27,AG$17:AG$23,"1")</f>
        <v>9</v>
      </c>
      <c r="W28" s="54">
        <f>SUMIFS(W$17:W$23,N$17:N$23,$N27,AG$17:AG$23,"1")</f>
        <v>0</v>
      </c>
      <c r="X28" s="54">
        <f>SUMIFS(X$17:X$23,N$17:N$23,$N27,AG$17:AG$23,"1")</f>
        <v>0</v>
      </c>
      <c r="Y28" s="54">
        <f>SUMIFS(Y$17:Y$23,N$17:N$23,$N27,AG$17:AG$23,"1")</f>
        <v>13</v>
      </c>
      <c r="Z28" s="54">
        <f>SUMIFS(Z$17:Z$23,N$17:N$23,$N27,AG$17:AG$23,"1")</f>
        <v>212</v>
      </c>
      <c r="AA28" s="54">
        <f>SUMIFS(AA$17:AA$23,N$17:N$23,$N27,AG$17:AG$23,"1")</f>
        <v>24</v>
      </c>
      <c r="AB28" s="52">
        <f>SUMIFS(AB$17:AB$23,N$17:N$23,$N27,AG$17:AG$23,"1")</f>
        <v>5634</v>
      </c>
      <c r="AC28" s="53"/>
      <c r="AD28" s="53"/>
      <c r="AE28" s="53"/>
      <c r="AF28" s="53"/>
      <c r="AG28" s="53"/>
      <c r="AH28" s="53"/>
      <c r="AI28" s="55"/>
      <c r="AW28" s="31" t="s">
        <v>2587</v>
      </c>
      <c r="AX28" s="57" t="s">
        <v>2693</v>
      </c>
      <c r="AY28" s="30" t="s">
        <v>2694</v>
      </c>
      <c r="AZ28" s="52">
        <f>SUMIF($AY$17:$AY$23,$AY28,AZ$17:AZ$23)</f>
        <v>0</v>
      </c>
      <c r="BA28" s="54">
        <f>SUMIFS(BA$17:BA$23,AV$17:AV$23,$AY27,BJ$17:BJ$23,"1")</f>
        <v>0</v>
      </c>
      <c r="BB28" s="54">
        <f>SUMIFS(BB$17:BB$23,AV$17:AV$23,$AY27,BJ$17:BJ$23,"1")</f>
        <v>0</v>
      </c>
      <c r="BC28" s="54">
        <f>SUMIFS(BC$17:BC$23,AV$17:AV$23,$AY27,BJ$17:BJ$23,"1")</f>
        <v>0</v>
      </c>
      <c r="BD28" s="54">
        <f>SUMIFS(BD$17:BD$23,AV$17:AV$23,$AY27,BJ$17:BJ$23,"1")</f>
        <v>0</v>
      </c>
      <c r="BE28" s="54">
        <f>SUMIFS(BE$17:BE$23,AV$17:AV$23,$AY27,BJ$17:BJ$23,"1")</f>
        <v>0</v>
      </c>
      <c r="BF28" s="54">
        <f>SUMIFS(BF$17:BF$23,AV$17:AV$23,$AY27,BJ$17:BJ$23,"1")</f>
        <v>0</v>
      </c>
      <c r="BG28" s="54">
        <f>SUMIFS(BG$17:BG$23,AV$17:AV$23,$AY27,BJ$17:BJ$23,"1")</f>
        <v>0</v>
      </c>
      <c r="BH28" s="54">
        <f>SUMIFS(BH$17:BH$23,AV$17:AV$23,$AY27,BJ$17:BJ$23,"1")</f>
        <v>0</v>
      </c>
      <c r="BI28" s="54">
        <f>SUMIFS(BI$17:BI$23,AV$17:AV$23,$AY27,BJ$17:BJ$23,"1")</f>
        <v>0</v>
      </c>
      <c r="BJ28" s="53"/>
      <c r="BK28" s="32"/>
    </row>
    <row r="29" spans="1:67" ht="11.25" customHeight="1" x14ac:dyDescent="0.25">
      <c r="G29" s="249"/>
      <c r="H29" s="249"/>
      <c r="I29" s="58"/>
      <c r="J29" s="249"/>
      <c r="K29" s="249"/>
      <c r="L29" s="58"/>
      <c r="M29" s="58"/>
      <c r="N29" s="58"/>
      <c r="AW29" s="58"/>
      <c r="AX29" s="58"/>
      <c r="AY29" s="58"/>
    </row>
    <row r="30" spans="1:67" ht="45" customHeight="1" x14ac:dyDescent="0.15">
      <c r="G30" s="59"/>
      <c r="H30" s="4" t="str">
        <f>IF(LEN(ruk_dol)=0,"",ruk_dol)</f>
        <v>Директор</v>
      </c>
      <c r="I30" s="250" t="str">
        <f>IF(LEN(ruk_FIO)=0,"",ruk_FIO)</f>
        <v>Кокин Алексей Владимирович</v>
      </c>
      <c r="J30" s="250"/>
    </row>
    <row r="31" spans="1:67" ht="15" customHeight="1" x14ac:dyDescent="0.25">
      <c r="H31" s="61" t="s">
        <v>2497</v>
      </c>
      <c r="I31" s="252" t="s">
        <v>2556</v>
      </c>
      <c r="J31" s="245"/>
      <c r="K31" s="61" t="s">
        <v>2557</v>
      </c>
    </row>
    <row r="34" spans="7:11" ht="15" customHeight="1" x14ac:dyDescent="0.25"/>
    <row r="35" spans="7:11" ht="11.25" customHeight="1" x14ac:dyDescent="0.25">
      <c r="G35" s="245"/>
      <c r="H35" s="245"/>
      <c r="I35" s="245"/>
      <c r="J35" s="245"/>
      <c r="K35" s="245"/>
    </row>
  </sheetData>
  <sheetProtection formatColumns="0" formatRows="0" insertRows="0" deleteColumns="0" deleteRows="0" sort="0" autoFilter="0"/>
  <mergeCells count="53">
    <mergeCell ref="BK13:BK15"/>
    <mergeCell ref="AH12:AH15"/>
    <mergeCell ref="BJ13:BJ15"/>
    <mergeCell ref="AW12:BJ12"/>
    <mergeCell ref="AW13:AW15"/>
    <mergeCell ref="AX13:AX15"/>
    <mergeCell ref="AY13:AY15"/>
    <mergeCell ref="AZ13:AZ15"/>
    <mergeCell ref="BA13:BI13"/>
    <mergeCell ref="BA14:BA15"/>
    <mergeCell ref="BB14:BD14"/>
    <mergeCell ref="BE14:BH14"/>
    <mergeCell ref="BI14:BI15"/>
    <mergeCell ref="AI12:AI15"/>
    <mergeCell ref="G29:H29"/>
    <mergeCell ref="J29:K29"/>
    <mergeCell ref="I30:J30"/>
    <mergeCell ref="I31:J31"/>
    <mergeCell ref="G35:K35"/>
    <mergeCell ref="H24:M24"/>
    <mergeCell ref="H25:M25"/>
    <mergeCell ref="H26:M26"/>
    <mergeCell ref="H27:M27"/>
    <mergeCell ref="H28:M28"/>
    <mergeCell ref="AE13:AE15"/>
    <mergeCell ref="AF13:AF15"/>
    <mergeCell ref="S14:S15"/>
    <mergeCell ref="T14:V14"/>
    <mergeCell ref="W14:Z14"/>
    <mergeCell ref="AA14:AA15"/>
    <mergeCell ref="S13:AA13"/>
    <mergeCell ref="AD13:AD15"/>
    <mergeCell ref="M13:M15"/>
    <mergeCell ref="N13:N15"/>
    <mergeCell ref="G7:H7"/>
    <mergeCell ref="O7:R7"/>
    <mergeCell ref="G10:AG10"/>
    <mergeCell ref="G12:O12"/>
    <mergeCell ref="P12:AB12"/>
    <mergeCell ref="AC12:AC15"/>
    <mergeCell ref="AD12:AF12"/>
    <mergeCell ref="AG12:AG15"/>
    <mergeCell ref="G13:G15"/>
    <mergeCell ref="AB13:AB15"/>
    <mergeCell ref="O13:O15"/>
    <mergeCell ref="P13:P15"/>
    <mergeCell ref="Q13:Q15"/>
    <mergeCell ref="R13:R15"/>
    <mergeCell ref="H13:H15"/>
    <mergeCell ref="I13:I15"/>
    <mergeCell ref="J13:J15"/>
    <mergeCell ref="K13:K15"/>
    <mergeCell ref="L13:L15"/>
  </mergeCells>
  <dataValidations count="7">
    <dataValidation type="list" allowBlank="1" showInputMessage="1" showErrorMessage="1" errorTitle="Ошибка" error="Выберите значение из списка" prompt="Выберите значение из списка" sqref="I18 I19 I20 I21">
      <formula1>VID_OBJECT</formula1>
    </dataValidation>
    <dataValidation type="list" allowBlank="1" showInputMessage="1" showErrorMessage="1" errorTitle="Ошибка" error="Выберите значение из списка" prompt="Выберите значение из списка" sqref="N18 N19 N20 N21">
      <formula1>VID_END_EE</formula1>
    </dataValidation>
    <dataValidation type="list" allowBlank="1" showInputMessage="1" showErrorMessage="1" errorTitle="Ошибка" error="Выберите значение из списка" sqref="AE18 AE19 AE20 AE21">
      <formula1>f_8_1_ae</formula1>
    </dataValidation>
    <dataValidation type="list" allowBlank="1" showInputMessage="1" showErrorMessage="1" errorTitle="Ошибка" error="Выберите значение из списка" sqref="AG18 AG19 AG20 AG21">
      <formula1>bln_binary</formula1>
    </dataValidation>
    <dataValidation type="list" allowBlank="1" showInputMessage="1" showErrorMessage="1" errorTitle="Ошибка" error="Выберите значение из списка" sqref="AI18 AI19 AI20 AI21">
      <formula1>doc_list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AY18 AY19 AY20 AY21">
      <formula1>VID_END_EE</formula1>
    </dataValidation>
    <dataValidation type="list" allowBlank="1" showInputMessage="1" showErrorMessage="1" errorTitle="Ошибка" error="Выберите значение из списка" sqref="BJ18 BJ19 BJ20 BJ21">
      <formula1>bln_binary</formula1>
    </dataValidation>
  </dataValidations>
  <pageMargins left="0.67" right="0.51" top="0.47" bottom="0.4" header="0.2" footer="0.2"/>
  <pageSetup paperSize="9" scale="93" fitToHeight="2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Q37"/>
  <sheetViews>
    <sheetView showGridLines="0" topLeftCell="F8" zoomScale="80" workbookViewId="0">
      <selection activeCell="X18" sqref="X18"/>
    </sheetView>
  </sheetViews>
  <sheetFormatPr defaultColWidth="9.140625" defaultRowHeight="11.25" customHeight="1" x14ac:dyDescent="0.25"/>
  <cols>
    <col min="1" max="4" width="21.140625" hidden="1" customWidth="1"/>
    <col min="5" max="5" width="19.140625" hidden="1" customWidth="1"/>
    <col min="6" max="6" width="4.42578125" customWidth="1"/>
    <col min="7" max="7" width="8.7109375" customWidth="1"/>
    <col min="8" max="8" width="13.140625" customWidth="1"/>
    <col min="9" max="9" width="11.5703125" customWidth="1"/>
    <col min="10" max="16" width="12.7109375" customWidth="1"/>
    <col min="17" max="17" width="22.140625" customWidth="1"/>
  </cols>
  <sheetData>
    <row r="1" spans="7:17" ht="11.25" hidden="1" customHeight="1" x14ac:dyDescent="0.25"/>
    <row r="2" spans="7:17" ht="11.25" hidden="1" customHeight="1" x14ac:dyDescent="0.25"/>
    <row r="3" spans="7:17" ht="11.25" hidden="1" customHeight="1" x14ac:dyDescent="0.25"/>
    <row r="4" spans="7:17" ht="11.25" hidden="1" customHeight="1" x14ac:dyDescent="0.25"/>
    <row r="5" spans="7:17" ht="11.25" hidden="1" customHeight="1" x14ac:dyDescent="0.25"/>
    <row r="6" spans="7:17" ht="11.25" hidden="1" customHeight="1" x14ac:dyDescent="0.25"/>
    <row r="7" spans="7:17" ht="73.5" hidden="1" customHeight="1" x14ac:dyDescent="0.25">
      <c r="G7" s="245"/>
      <c r="H7" s="245"/>
      <c r="I7" s="245"/>
      <c r="J7" s="245"/>
      <c r="K7" s="245"/>
      <c r="L7" s="245"/>
    </row>
    <row r="9" spans="7:17" ht="10.5" customHeight="1" x14ac:dyDescent="0.25"/>
    <row r="10" spans="7:17" ht="24.75" customHeight="1" x14ac:dyDescent="0.25">
      <c r="G10" s="277" t="s">
        <v>2695</v>
      </c>
      <c r="H10" s="282"/>
      <c r="I10" s="282"/>
      <c r="J10" s="282"/>
      <c r="K10" s="282"/>
      <c r="L10" s="282"/>
      <c r="M10" s="282"/>
      <c r="N10" s="282"/>
      <c r="O10" s="282"/>
      <c r="P10" s="282"/>
      <c r="Q10" s="276"/>
    </row>
    <row r="11" spans="7:17" ht="5.25" customHeight="1" x14ac:dyDescent="0.25"/>
    <row r="12" spans="7:17" ht="20.25" customHeight="1" x14ac:dyDescent="0.25">
      <c r="G12" s="268" t="s">
        <v>2696</v>
      </c>
      <c r="H12" s="283" t="s">
        <v>2697</v>
      </c>
      <c r="I12" s="288" t="str">
        <f>IF(region_name="Ульяновская область","за "&amp;FIRST_PERIOD_IN_FACT&amp;" год","")</f>
        <v/>
      </c>
      <c r="J12" s="246"/>
      <c r="K12" s="246"/>
      <c r="L12" s="246"/>
      <c r="M12" s="246"/>
      <c r="N12" s="246"/>
      <c r="O12" s="246"/>
      <c r="P12" s="246"/>
      <c r="Q12" s="246"/>
    </row>
    <row r="13" spans="7:17" ht="30" customHeight="1" x14ac:dyDescent="0.25">
      <c r="G13" s="268"/>
      <c r="H13" s="284"/>
      <c r="I13" s="288" t="s">
        <v>2698</v>
      </c>
      <c r="J13" s="246"/>
      <c r="K13" s="246"/>
      <c r="L13" s="246"/>
      <c r="M13" s="246"/>
      <c r="N13" s="246"/>
      <c r="O13" s="246"/>
      <c r="P13" s="246"/>
      <c r="Q13" s="246"/>
    </row>
    <row r="14" spans="7:17" ht="30" customHeight="1" x14ac:dyDescent="0.25">
      <c r="G14" s="268"/>
      <c r="H14" s="284"/>
      <c r="I14" s="259" t="s">
        <v>2645</v>
      </c>
      <c r="J14" s="259" t="s">
        <v>2646</v>
      </c>
      <c r="K14" s="259"/>
      <c r="L14" s="259"/>
      <c r="M14" s="259" t="s">
        <v>2699</v>
      </c>
      <c r="N14" s="259"/>
      <c r="O14" s="259"/>
      <c r="P14" s="259"/>
      <c r="Q14" s="286" t="s">
        <v>2648</v>
      </c>
    </row>
    <row r="15" spans="7:17" ht="26.25" customHeight="1" x14ac:dyDescent="0.25">
      <c r="G15" s="268"/>
      <c r="H15" s="285"/>
      <c r="I15" s="268"/>
      <c r="J15" s="64" t="s">
        <v>2700</v>
      </c>
      <c r="K15" s="64" t="s">
        <v>2701</v>
      </c>
      <c r="L15" s="64" t="s">
        <v>2702</v>
      </c>
      <c r="M15" s="64" t="s">
        <v>2652</v>
      </c>
      <c r="N15" s="64" t="s">
        <v>2653</v>
      </c>
      <c r="O15" s="64" t="s">
        <v>2654</v>
      </c>
      <c r="P15" s="64" t="s">
        <v>2703</v>
      </c>
      <c r="Q15" s="287"/>
    </row>
    <row r="16" spans="7:17" ht="18.75" customHeight="1" x14ac:dyDescent="0.25">
      <c r="G16" s="65" t="s">
        <v>31</v>
      </c>
      <c r="H16" s="66" t="s">
        <v>2704</v>
      </c>
      <c r="I16" s="231">
        <f>MAX(I17:I28)</f>
        <v>2332</v>
      </c>
      <c r="J16" s="67"/>
      <c r="K16" s="67"/>
      <c r="L16" s="67"/>
      <c r="M16" s="54">
        <f>INDEX(M17:M28,MATCH(I16,I17:I28,0),1)</f>
        <v>0</v>
      </c>
      <c r="N16" s="54">
        <f>INDEX(N17:N28,MATCH(I16,I17:I28,0),1)</f>
        <v>7</v>
      </c>
      <c r="O16" s="54">
        <f>INDEX(O17:O28,MATCH(I16,I17:I28,0),1)</f>
        <v>584</v>
      </c>
      <c r="P16" s="54">
        <f>INDEX(P17:P28,MATCH(I16,I17:I28,0),1)</f>
        <v>1741</v>
      </c>
      <c r="Q16" s="67"/>
    </row>
    <row r="17" spans="7:17" ht="18.75" customHeight="1" x14ac:dyDescent="0.25">
      <c r="G17" s="65" t="s">
        <v>44</v>
      </c>
      <c r="H17" s="66" t="s">
        <v>2705</v>
      </c>
      <c r="I17" s="68">
        <f t="shared" ref="I17:I28" si="0">J17+K17+L17+Q17</f>
        <v>2185</v>
      </c>
      <c r="J17" s="69">
        <v>0</v>
      </c>
      <c r="K17" s="69">
        <v>828</v>
      </c>
      <c r="L17" s="69">
        <v>1176</v>
      </c>
      <c r="M17" s="69">
        <v>8</v>
      </c>
      <c r="N17" s="69">
        <v>7</v>
      </c>
      <c r="O17" s="69">
        <v>595</v>
      </c>
      <c r="P17" s="244">
        <f t="shared" ref="P17:P28" si="1">I17-M17-N17-O17</f>
        <v>1575</v>
      </c>
      <c r="Q17" s="69">
        <v>181</v>
      </c>
    </row>
    <row r="18" spans="7:17" ht="18.75" customHeight="1" x14ac:dyDescent="0.25">
      <c r="G18" s="65" t="s">
        <v>2534</v>
      </c>
      <c r="H18" s="66" t="s">
        <v>2706</v>
      </c>
      <c r="I18" s="68">
        <f t="shared" si="0"/>
        <v>2258</v>
      </c>
      <c r="J18" s="69">
        <v>0</v>
      </c>
      <c r="K18" s="69">
        <v>828</v>
      </c>
      <c r="L18" s="69">
        <v>1249</v>
      </c>
      <c r="M18" s="69">
        <v>8</v>
      </c>
      <c r="N18" s="69">
        <v>7</v>
      </c>
      <c r="O18" s="69">
        <v>591</v>
      </c>
      <c r="P18" s="244">
        <f t="shared" si="1"/>
        <v>1652</v>
      </c>
      <c r="Q18" s="69">
        <v>181</v>
      </c>
    </row>
    <row r="19" spans="7:17" ht="18.75" customHeight="1" x14ac:dyDescent="0.25">
      <c r="G19" s="65" t="s">
        <v>162</v>
      </c>
      <c r="H19" s="66" t="s">
        <v>2707</v>
      </c>
      <c r="I19" s="68">
        <f t="shared" si="0"/>
        <v>2247</v>
      </c>
      <c r="J19" s="69">
        <v>0</v>
      </c>
      <c r="K19" s="69">
        <v>828</v>
      </c>
      <c r="L19" s="69">
        <v>1238</v>
      </c>
      <c r="M19" s="69">
        <v>8</v>
      </c>
      <c r="N19" s="69">
        <v>7</v>
      </c>
      <c r="O19" s="69">
        <v>579</v>
      </c>
      <c r="P19" s="244">
        <f t="shared" si="1"/>
        <v>1653</v>
      </c>
      <c r="Q19" s="69">
        <v>181</v>
      </c>
    </row>
    <row r="20" spans="7:17" ht="18.75" customHeight="1" x14ac:dyDescent="0.25">
      <c r="G20" s="65" t="s">
        <v>164</v>
      </c>
      <c r="H20" s="66" t="s">
        <v>2708</v>
      </c>
      <c r="I20" s="68">
        <f t="shared" si="0"/>
        <v>2248</v>
      </c>
      <c r="J20" s="69">
        <v>0</v>
      </c>
      <c r="K20" s="69">
        <v>828</v>
      </c>
      <c r="L20" s="69">
        <v>1239</v>
      </c>
      <c r="M20" s="69">
        <v>0</v>
      </c>
      <c r="N20" s="69">
        <v>7</v>
      </c>
      <c r="O20" s="69">
        <v>584</v>
      </c>
      <c r="P20" s="244">
        <f t="shared" si="1"/>
        <v>1657</v>
      </c>
      <c r="Q20" s="69">
        <v>181</v>
      </c>
    </row>
    <row r="21" spans="7:17" ht="18.75" customHeight="1" x14ac:dyDescent="0.25">
      <c r="G21" s="65" t="s">
        <v>167</v>
      </c>
      <c r="H21" s="66" t="s">
        <v>2709</v>
      </c>
      <c r="I21" s="68">
        <f t="shared" si="0"/>
        <v>2254</v>
      </c>
      <c r="J21" s="69">
        <v>0</v>
      </c>
      <c r="K21" s="69">
        <v>828</v>
      </c>
      <c r="L21" s="69">
        <v>1245</v>
      </c>
      <c r="M21" s="69">
        <v>0</v>
      </c>
      <c r="N21" s="69">
        <v>7</v>
      </c>
      <c r="O21" s="69">
        <v>583</v>
      </c>
      <c r="P21" s="244">
        <f t="shared" si="1"/>
        <v>1664</v>
      </c>
      <c r="Q21" s="69">
        <v>181</v>
      </c>
    </row>
    <row r="22" spans="7:17" ht="18.75" customHeight="1" x14ac:dyDescent="0.25">
      <c r="G22" s="65" t="s">
        <v>2548</v>
      </c>
      <c r="H22" s="66" t="s">
        <v>2710</v>
      </c>
      <c r="I22" s="68">
        <f t="shared" si="0"/>
        <v>2301</v>
      </c>
      <c r="J22" s="69">
        <v>0</v>
      </c>
      <c r="K22" s="69">
        <v>828</v>
      </c>
      <c r="L22" s="69">
        <v>1292</v>
      </c>
      <c r="M22" s="69">
        <v>0</v>
      </c>
      <c r="N22" s="69">
        <v>7</v>
      </c>
      <c r="O22" s="69">
        <v>590</v>
      </c>
      <c r="P22" s="244">
        <f t="shared" si="1"/>
        <v>1704</v>
      </c>
      <c r="Q22" s="69">
        <v>181</v>
      </c>
    </row>
    <row r="23" spans="7:17" ht="18.75" customHeight="1" x14ac:dyDescent="0.25">
      <c r="G23" s="65" t="s">
        <v>2554</v>
      </c>
      <c r="H23" s="66" t="s">
        <v>2711</v>
      </c>
      <c r="I23" s="68">
        <f t="shared" si="0"/>
        <v>2307</v>
      </c>
      <c r="J23" s="69">
        <v>0</v>
      </c>
      <c r="K23" s="69">
        <v>828</v>
      </c>
      <c r="L23" s="69">
        <v>1298</v>
      </c>
      <c r="M23" s="69">
        <v>0</v>
      </c>
      <c r="N23" s="69">
        <v>7</v>
      </c>
      <c r="O23" s="69">
        <v>599</v>
      </c>
      <c r="P23" s="244">
        <f t="shared" si="1"/>
        <v>1701</v>
      </c>
      <c r="Q23" s="69">
        <v>181</v>
      </c>
    </row>
    <row r="24" spans="7:17" ht="18.75" customHeight="1" x14ac:dyDescent="0.25">
      <c r="G24" s="65" t="s">
        <v>2712</v>
      </c>
      <c r="H24" s="66" t="s">
        <v>2713</v>
      </c>
      <c r="I24" s="68">
        <f t="shared" si="0"/>
        <v>2324</v>
      </c>
      <c r="J24" s="69">
        <v>0</v>
      </c>
      <c r="K24" s="69">
        <v>828</v>
      </c>
      <c r="L24" s="69">
        <v>1315</v>
      </c>
      <c r="M24" s="69">
        <v>0</v>
      </c>
      <c r="N24" s="69">
        <v>7</v>
      </c>
      <c r="O24" s="69">
        <v>592</v>
      </c>
      <c r="P24" s="244">
        <f t="shared" si="1"/>
        <v>1725</v>
      </c>
      <c r="Q24" s="69">
        <v>181</v>
      </c>
    </row>
    <row r="25" spans="7:17" ht="18.75" customHeight="1" x14ac:dyDescent="0.25">
      <c r="G25" s="65" t="s">
        <v>2714</v>
      </c>
      <c r="H25" s="66" t="s">
        <v>2715</v>
      </c>
      <c r="I25" s="68">
        <f t="shared" si="0"/>
        <v>2316</v>
      </c>
      <c r="J25" s="69">
        <v>0</v>
      </c>
      <c r="K25" s="69">
        <v>828</v>
      </c>
      <c r="L25" s="69">
        <v>1307</v>
      </c>
      <c r="M25" s="69">
        <v>0</v>
      </c>
      <c r="N25" s="69">
        <v>7</v>
      </c>
      <c r="O25" s="69">
        <v>582</v>
      </c>
      <c r="P25" s="244">
        <f t="shared" si="1"/>
        <v>1727</v>
      </c>
      <c r="Q25" s="69">
        <v>181</v>
      </c>
    </row>
    <row r="26" spans="7:17" ht="18.75" customHeight="1" x14ac:dyDescent="0.25">
      <c r="G26" s="65" t="s">
        <v>2716</v>
      </c>
      <c r="H26" s="66" t="s">
        <v>2717</v>
      </c>
      <c r="I26" s="68">
        <f t="shared" si="0"/>
        <v>2328</v>
      </c>
      <c r="J26" s="69">
        <v>0</v>
      </c>
      <c r="K26" s="69">
        <v>828</v>
      </c>
      <c r="L26" s="69">
        <v>1319</v>
      </c>
      <c r="M26" s="69">
        <v>0</v>
      </c>
      <c r="N26" s="69">
        <v>7</v>
      </c>
      <c r="O26" s="69">
        <v>590</v>
      </c>
      <c r="P26" s="244">
        <f t="shared" si="1"/>
        <v>1731</v>
      </c>
      <c r="Q26" s="69">
        <v>181</v>
      </c>
    </row>
    <row r="27" spans="7:17" ht="18.75" customHeight="1" x14ac:dyDescent="0.25">
      <c r="G27" s="65" t="s">
        <v>2643</v>
      </c>
      <c r="H27" s="66" t="s">
        <v>2718</v>
      </c>
      <c r="I27" s="68">
        <f t="shared" si="0"/>
        <v>2332</v>
      </c>
      <c r="J27" s="69">
        <v>0</v>
      </c>
      <c r="K27" s="69">
        <v>828</v>
      </c>
      <c r="L27" s="69">
        <v>1323</v>
      </c>
      <c r="M27" s="69">
        <v>0</v>
      </c>
      <c r="N27" s="69">
        <v>7</v>
      </c>
      <c r="O27" s="69">
        <v>584</v>
      </c>
      <c r="P27" s="244">
        <f t="shared" si="1"/>
        <v>1741</v>
      </c>
      <c r="Q27" s="69">
        <v>181</v>
      </c>
    </row>
    <row r="28" spans="7:17" ht="18.75" customHeight="1" x14ac:dyDescent="0.25">
      <c r="G28" s="65" t="s">
        <v>2644</v>
      </c>
      <c r="H28" s="66" t="s">
        <v>2719</v>
      </c>
      <c r="I28" s="68">
        <f t="shared" si="0"/>
        <v>2317</v>
      </c>
      <c r="J28" s="69">
        <v>0</v>
      </c>
      <c r="K28" s="69">
        <v>828</v>
      </c>
      <c r="L28" s="69">
        <v>1308</v>
      </c>
      <c r="M28" s="69">
        <v>0</v>
      </c>
      <c r="N28" s="69">
        <v>7</v>
      </c>
      <c r="O28" s="69">
        <v>575</v>
      </c>
      <c r="P28" s="244">
        <f t="shared" si="1"/>
        <v>1735</v>
      </c>
      <c r="Q28" s="69">
        <v>181</v>
      </c>
    </row>
    <row r="29" spans="7:17" ht="11.25" customHeight="1" x14ac:dyDescent="0.25">
      <c r="G29" s="70"/>
      <c r="H29" s="70"/>
    </row>
    <row r="30" spans="7:17" ht="45" customHeight="1" x14ac:dyDescent="0.25">
      <c r="G30" s="59"/>
    </row>
    <row r="31" spans="7:17" ht="15" customHeight="1" x14ac:dyDescent="0.25"/>
    <row r="34" spans="7:8" ht="15" customHeight="1" x14ac:dyDescent="0.25"/>
    <row r="35" spans="7:8" ht="11.25" customHeight="1" x14ac:dyDescent="0.25">
      <c r="G35" s="245"/>
      <c r="H35" s="245"/>
    </row>
    <row r="36" spans="7:8" ht="16.5" customHeight="1" x14ac:dyDescent="0.25">
      <c r="G36" s="245"/>
      <c r="H36" s="245"/>
    </row>
    <row r="37" spans="7:8" ht="24" customHeight="1" x14ac:dyDescent="0.25"/>
  </sheetData>
  <sheetProtection formatColumns="0" formatRows="0" insertRows="0" deleteColumns="0" deleteRows="0" sort="0" autoFilter="0"/>
  <mergeCells count="13">
    <mergeCell ref="G35:H35"/>
    <mergeCell ref="G36:H36"/>
    <mergeCell ref="G7:H7"/>
    <mergeCell ref="I7:L7"/>
    <mergeCell ref="G10:Q10"/>
    <mergeCell ref="G12:G15"/>
    <mergeCell ref="H12:H15"/>
    <mergeCell ref="J14:L14"/>
    <mergeCell ref="M14:P14"/>
    <mergeCell ref="Q14:Q15"/>
    <mergeCell ref="I12:Q12"/>
    <mergeCell ref="I13:Q13"/>
    <mergeCell ref="I14:I15"/>
  </mergeCells>
  <dataValidations count="1">
    <dataValidation type="whole" allowBlank="1" showErrorMessage="1" errorTitle="Ошибка" error="Допускается ввод только неотрицательных целых чисел!" sqref="I16:Q28">
      <formula1>0</formula1>
      <formula2>9.99999999999999E+23</formula2>
    </dataValidation>
  </dataValidations>
  <pageMargins left="0.67" right="0.51" top="0.47" bottom="0.4" header="0.2" footer="0.2"/>
  <pageSetup paperSize="9" scale="93" fitToHeight="2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K28"/>
  <sheetViews>
    <sheetView showGridLines="0" topLeftCell="F9" workbookViewId="0"/>
  </sheetViews>
  <sheetFormatPr defaultColWidth="9.140625" defaultRowHeight="11.25" customHeight="1" x14ac:dyDescent="0.25"/>
  <cols>
    <col min="1" max="5" width="8.7109375" hidden="1" customWidth="1"/>
    <col min="6" max="6" width="3.7109375" customWidth="1"/>
    <col min="7" max="7" width="7.5703125" customWidth="1"/>
    <col min="8" max="8" width="57.42578125" customWidth="1"/>
    <col min="9" max="9" width="13" customWidth="1"/>
    <col min="10" max="10" width="15.7109375" hidden="1" customWidth="1"/>
  </cols>
  <sheetData>
    <row r="1" spans="7:11" ht="17.25" hidden="1" customHeight="1" x14ac:dyDescent="0.25">
      <c r="J1" s="180" t="b">
        <f>REPORT_OWNER="Версия регулятора"</f>
        <v>0</v>
      </c>
    </row>
    <row r="2" spans="7:11" ht="17.25" hidden="1" customHeight="1" x14ac:dyDescent="0.25"/>
    <row r="3" spans="7:11" ht="17.25" hidden="1" customHeight="1" x14ac:dyDescent="0.25"/>
    <row r="4" spans="7:11" ht="17.25" hidden="1" customHeight="1" x14ac:dyDescent="0.25"/>
    <row r="5" spans="7:11" ht="17.25" hidden="1" customHeight="1" x14ac:dyDescent="0.25"/>
    <row r="6" spans="7:11" ht="17.25" hidden="1" customHeight="1" x14ac:dyDescent="0.25"/>
    <row r="7" spans="7:11" ht="17.25" hidden="1" customHeight="1" x14ac:dyDescent="0.25"/>
    <row r="8" spans="7:11" ht="17.25" hidden="1" customHeight="1" x14ac:dyDescent="0.25"/>
    <row r="9" spans="7:11" ht="2.25" customHeight="1" x14ac:dyDescent="0.25"/>
    <row r="10" spans="7:11" ht="40.5" customHeight="1" x14ac:dyDescent="0.25">
      <c r="G10" s="277" t="s">
        <v>2720</v>
      </c>
      <c r="H10" s="282"/>
      <c r="I10" s="276"/>
    </row>
    <row r="11" spans="7:11" ht="5.25" customHeight="1" x14ac:dyDescent="0.25"/>
    <row r="12" spans="7:11" ht="36" customHeight="1" x14ac:dyDescent="0.25">
      <c r="G12" s="31" t="s">
        <v>2611</v>
      </c>
      <c r="H12" s="31" t="s">
        <v>2612</v>
      </c>
      <c r="I12" s="30" t="str">
        <f>IF(FIRST_PERIOD_IN_FACT="","Не определено",FIRST_PERIOD_IN_FACT)&amp;" год"</f>
        <v>2022 год</v>
      </c>
      <c r="J12" s="177" t="str">
        <f>IF(FIRST_PERIOD_IN_FACT="","Не определено",FIRST_PERIOD_IN_FACT)&amp;" год"</f>
        <v>2022 год</v>
      </c>
    </row>
    <row r="13" spans="7:11" ht="1.5" customHeight="1" x14ac:dyDescent="0.25"/>
    <row r="14" spans="7:11" ht="5.25" hidden="1" customHeight="1" x14ac:dyDescent="0.25"/>
    <row r="15" spans="7:11" ht="35.25" customHeight="1" x14ac:dyDescent="0.25">
      <c r="G15" s="31" t="s">
        <v>44</v>
      </c>
      <c r="H15" s="116" t="s">
        <v>2721</v>
      </c>
      <c r="I15" s="244">
        <f>SUM(I16:I19)</f>
        <v>2332</v>
      </c>
      <c r="J15" s="54">
        <f>SUM(J16:J19)</f>
        <v>2332</v>
      </c>
      <c r="K15" s="181"/>
    </row>
    <row r="16" spans="7:11" ht="15" customHeight="1" x14ac:dyDescent="0.25">
      <c r="G16" s="31" t="s">
        <v>222</v>
      </c>
      <c r="H16" s="66" t="s">
        <v>2652</v>
      </c>
      <c r="I16" s="244">
        <f>'ф.8.1.1 Ведомость_свод'!M16</f>
        <v>0</v>
      </c>
      <c r="J16" s="112">
        <f>I16</f>
        <v>0</v>
      </c>
      <c r="K16" s="181"/>
    </row>
    <row r="17" spans="7:10" ht="15" customHeight="1" x14ac:dyDescent="0.25">
      <c r="G17" s="31" t="s">
        <v>2523</v>
      </c>
      <c r="H17" s="66" t="s">
        <v>2653</v>
      </c>
      <c r="I17" s="244">
        <f>'ф.8.1.1 Ведомость_свод'!N16</f>
        <v>7</v>
      </c>
      <c r="J17" s="112">
        <f>I17</f>
        <v>7</v>
      </c>
    </row>
    <row r="18" spans="7:10" ht="15" customHeight="1" x14ac:dyDescent="0.25">
      <c r="G18" s="31" t="s">
        <v>2568</v>
      </c>
      <c r="H18" s="66" t="s">
        <v>2654</v>
      </c>
      <c r="I18" s="244">
        <f>'ф.8.1.1 Ведомость_свод'!O16</f>
        <v>584</v>
      </c>
      <c r="J18" s="112">
        <f>I18</f>
        <v>584</v>
      </c>
    </row>
    <row r="19" spans="7:10" ht="15" customHeight="1" x14ac:dyDescent="0.25">
      <c r="G19" s="31" t="s">
        <v>2681</v>
      </c>
      <c r="H19" s="66" t="s">
        <v>2703</v>
      </c>
      <c r="I19" s="244">
        <f>'ф.8.1.1 Ведомость_свод'!P16</f>
        <v>1741</v>
      </c>
      <c r="J19" s="112">
        <f>I19</f>
        <v>1741</v>
      </c>
    </row>
    <row r="20" spans="7:10" ht="25.5" customHeight="1" x14ac:dyDescent="0.25">
      <c r="G20" s="31" t="s">
        <v>2534</v>
      </c>
      <c r="H20" s="116" t="s">
        <v>2722</v>
      </c>
      <c r="I20" s="179">
        <f>IF(I15=0,0,SUM('ф.8.1 Журнал учета'!AP17:AP22)/I15)</f>
        <v>0.74409948542024018</v>
      </c>
      <c r="J20" s="179">
        <f>IF(J15=0,0,SUM('ф.8.1 Журнал учета'!BL17:BL22)/J15)</f>
        <v>0.74409948542024018</v>
      </c>
    </row>
    <row r="21" spans="7:10" ht="25.5" customHeight="1" x14ac:dyDescent="0.25">
      <c r="G21" s="31" t="s">
        <v>162</v>
      </c>
      <c r="H21" s="116" t="s">
        <v>2723</v>
      </c>
      <c r="I21" s="179">
        <f>IF(I15=0,0,SUM('ф.8.1 Журнал учета'!AQ17:AQ22)/I15)</f>
        <v>0.10677530017152659</v>
      </c>
      <c r="J21" s="179">
        <f>IF(J15=0,0,SUM('ф.8.1 Журнал учета'!BM17:BM22)/J15)</f>
        <v>0.10677530017152659</v>
      </c>
    </row>
    <row r="22" spans="7:10" ht="35.25" customHeight="1" x14ac:dyDescent="0.25">
      <c r="G22" s="31" t="s">
        <v>164</v>
      </c>
      <c r="H22" s="116" t="s">
        <v>2724</v>
      </c>
      <c r="I22" s="179">
        <f>IF(I15=0,0,SUM('ф.8.1 Журнал учета'!AR17:AR22)/I15)</f>
        <v>0</v>
      </c>
      <c r="J22" s="179">
        <f>IF(J15=0,0,SUM('ф.8.1 Журнал учета'!BN17:BN22)/J15)</f>
        <v>0</v>
      </c>
    </row>
    <row r="23" spans="7:10" ht="25.5" customHeight="1" x14ac:dyDescent="0.25">
      <c r="G23" s="31" t="s">
        <v>167</v>
      </c>
      <c r="H23" s="116" t="s">
        <v>2725</v>
      </c>
      <c r="I23" s="179">
        <f>IF(I15=0,0,SUM('ф.8.1 Журнал учета'!AS17:AS22)/I15)</f>
        <v>0</v>
      </c>
      <c r="J23" s="179">
        <f>IF(J15=0,0,SUM('ф.8.1 Журнал учета'!BO17:BO22)/J15)</f>
        <v>0</v>
      </c>
    </row>
    <row r="24" spans="7:10" ht="11.25" customHeight="1" x14ac:dyDescent="0.25">
      <c r="G24" s="245"/>
      <c r="H24" s="245"/>
    </row>
    <row r="25" spans="7:10" ht="45" customHeight="1" x14ac:dyDescent="0.15">
      <c r="G25" s="59"/>
      <c r="H25" s="4" t="str">
        <f>IF(LEN(ruk_dol)=0,"",ruk_dol)</f>
        <v>Директор</v>
      </c>
      <c r="I25" s="182" t="str">
        <f>IF(LEN(ruk_FIO)=0,"",ruk_FIO)</f>
        <v>Кокин Алексей Владимирович</v>
      </c>
    </row>
    <row r="26" spans="7:10" ht="15" customHeight="1" x14ac:dyDescent="0.25">
      <c r="H26" s="61" t="s">
        <v>2497</v>
      </c>
      <c r="I26" s="183" t="s">
        <v>2556</v>
      </c>
      <c r="J26" s="61" t="s">
        <v>2557</v>
      </c>
    </row>
    <row r="28" spans="7:10" ht="11.25" customHeight="1" x14ac:dyDescent="0.25">
      <c r="G28" s="245"/>
      <c r="H28" s="245"/>
    </row>
  </sheetData>
  <sheetProtection formatColumns="0" formatRows="0" insertRows="0" deleteColumns="0" deleteRows="0" sort="0" autoFilter="0"/>
  <mergeCells count="3">
    <mergeCell ref="G10:I10"/>
    <mergeCell ref="G24:H24"/>
    <mergeCell ref="G28:H28"/>
  </mergeCells>
  <dataValidations count="11">
    <dataValidation type="whole" allowBlank="1" showErrorMessage="1" errorTitle="Ошибка" error="Допускается ввод только неотрицательных целых чисел!" sqref="J1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H16 H22 H19">
      <formula1>900</formula1>
    </dataValidation>
  </dataValidations>
  <pageMargins left="0.67" right="0.51" top="0.47" bottom="0.4" header="0.2" footer="0.2"/>
  <pageSetup paperSize="9" scale="93" fitToHeight="2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O37"/>
  <sheetViews>
    <sheetView showGridLines="0" topLeftCell="F6" workbookViewId="0">
      <selection activeCell="J21" sqref="J21"/>
    </sheetView>
  </sheetViews>
  <sheetFormatPr defaultColWidth="9.140625" defaultRowHeight="11.25" customHeight="1" x14ac:dyDescent="0.25"/>
  <cols>
    <col min="1" max="5" width="9.140625" hidden="1"/>
    <col min="6" max="6" width="3.7109375" customWidth="1"/>
    <col min="7" max="7" width="4.7109375" customWidth="1"/>
    <col min="8" max="8" width="46.5703125" customWidth="1"/>
    <col min="9" max="9" width="20.5703125" customWidth="1"/>
    <col min="10" max="10" width="19.28515625" customWidth="1"/>
    <col min="11" max="11" width="19.28515625" hidden="1" customWidth="1"/>
  </cols>
  <sheetData>
    <row r="1" spans="7:15" ht="15" hidden="1" customHeight="1" x14ac:dyDescent="0.25">
      <c r="K1" s="184" t="b">
        <f>REPORT_OWNER="Версия регулятора"</f>
        <v>0</v>
      </c>
    </row>
    <row r="2" spans="7:15" ht="11.25" hidden="1" customHeight="1" x14ac:dyDescent="0.25"/>
    <row r="3" spans="7:15" ht="11.25" hidden="1" customHeight="1" x14ac:dyDescent="0.25"/>
    <row r="4" spans="7:15" ht="11.25" hidden="1" customHeight="1" x14ac:dyDescent="0.25"/>
    <row r="5" spans="7:15" ht="11.25" hidden="1" customHeight="1" x14ac:dyDescent="0.25"/>
    <row r="6" spans="7:15" ht="10.5" customHeight="1" x14ac:dyDescent="0.25"/>
    <row r="7" spans="7:15" ht="25.5" customHeight="1" x14ac:dyDescent="0.25">
      <c r="G7" s="271" t="str">
        <f>"Форма 3.1 Отчетные данные для расчета значения показателя качества рассмотрения заявок на технологическое присоединение к сети"</f>
        <v>Форма 3.1 Отчетные данные для расчета значения показателя качества рассмотрения заявок на технологическое присоединение к сети</v>
      </c>
      <c r="H7" s="271"/>
      <c r="I7" s="271"/>
      <c r="J7" s="271"/>
    </row>
    <row r="8" spans="7:15" ht="5.25" customHeight="1" x14ac:dyDescent="0.25"/>
    <row r="9" spans="7:15" ht="20.25" customHeight="1" x14ac:dyDescent="0.25">
      <c r="G9" s="31" t="s">
        <v>2611</v>
      </c>
      <c r="H9" s="254" t="s">
        <v>2726</v>
      </c>
      <c r="I9" s="254"/>
      <c r="J9" s="30" t="str">
        <f>IF(FIRST_PERIOD_IN_FACT="","Не определено",FIRST_PERIOD_IN_FACT)&amp;" год"</f>
        <v>2022 год</v>
      </c>
      <c r="K9" s="177" t="str">
        <f>IF(FIRST_PERIOD_IN_FACT="","Не определено",FIRST_PERIOD_IN_FACT)&amp;" год"</f>
        <v>2022 год</v>
      </c>
      <c r="L9" s="245"/>
      <c r="M9" s="245"/>
      <c r="N9" s="245"/>
      <c r="O9" s="245"/>
    </row>
    <row r="10" spans="7:15" ht="60" customHeight="1" x14ac:dyDescent="0.25">
      <c r="G10" s="30">
        <v>1</v>
      </c>
      <c r="H10" s="290" t="s">
        <v>2727</v>
      </c>
      <c r="I10" s="290"/>
      <c r="J10" s="185">
        <v>34</v>
      </c>
      <c r="K10" s="185">
        <f>J10</f>
        <v>34</v>
      </c>
    </row>
    <row r="11" spans="7:15" ht="60" customHeight="1" x14ac:dyDescent="0.25">
      <c r="G11" s="30">
        <v>2</v>
      </c>
      <c r="H11" s="290" t="s">
        <v>2728</v>
      </c>
      <c r="I11" s="290"/>
      <c r="J11" s="185">
        <v>0</v>
      </c>
      <c r="K11" s="185">
        <f>J11</f>
        <v>0</v>
      </c>
    </row>
    <row r="12" spans="7:15" ht="15" customHeight="1" x14ac:dyDescent="0.25">
      <c r="G12" s="289" t="s">
        <v>2729</v>
      </c>
      <c r="H12" s="289"/>
      <c r="I12" s="289"/>
      <c r="J12" s="120">
        <f>MAX(1,J10-J11)</f>
        <v>34</v>
      </c>
      <c r="K12" s="120">
        <f>MAX(1,K10-K11)</f>
        <v>34</v>
      </c>
    </row>
    <row r="13" spans="7:15" ht="15" customHeight="1" x14ac:dyDescent="0.25">
      <c r="G13" s="289" t="s">
        <v>2730</v>
      </c>
      <c r="H13" s="289"/>
      <c r="I13" s="289"/>
      <c r="J13" s="120">
        <f>IF(AND(god&gt;2014,J10=0),1,J10/J12)</f>
        <v>1</v>
      </c>
      <c r="K13" s="120">
        <f>IF(AND(god&gt;2014,K10=0),1,K10/K12)</f>
        <v>1</v>
      </c>
    </row>
    <row r="14" spans="7:15" ht="20.25" customHeight="1" x14ac:dyDescent="0.25"/>
    <row r="15" spans="7:15" ht="24" customHeight="1" x14ac:dyDescent="0.25">
      <c r="G15" s="274" t="str">
        <f>"Форма 3.2 Отчетные данные для расчета значения показателя качества исполнения договоров об осуществлении технологического присоединения заявителей к сети"</f>
        <v>Форма 3.2 Отчетные данные для расчета значения показателя качества исполнения договоров об осуществлении технологического присоединения заявителей к сети</v>
      </c>
      <c r="H15" s="274"/>
      <c r="I15" s="274"/>
      <c r="J15" s="274"/>
    </row>
    <row r="16" spans="7:15" ht="1.5" customHeight="1" x14ac:dyDescent="0.25"/>
    <row r="17" spans="7:15" ht="11.25" customHeight="1" x14ac:dyDescent="0.25">
      <c r="G17" s="254" t="s">
        <v>2611</v>
      </c>
      <c r="H17" s="254" t="s">
        <v>2726</v>
      </c>
      <c r="I17" s="254"/>
      <c r="J17" s="268" t="str">
        <f>IF(FIRST_PERIOD_IN_FACT="","Не определено",FIRST_PERIOD_IN_FACT)&amp;" год"</f>
        <v>2022 год</v>
      </c>
      <c r="K17" s="292" t="str">
        <f>IF(FIRST_PERIOD_IN_FACT="","Не определено",FIRST_PERIOD_IN_FACT)&amp;" год"</f>
        <v>2022 год</v>
      </c>
      <c r="L17" s="245"/>
      <c r="M17" s="245"/>
      <c r="N17" s="245"/>
      <c r="O17" s="245"/>
    </row>
    <row r="18" spans="7:15" ht="11.25" customHeight="1" x14ac:dyDescent="0.25">
      <c r="G18" s="254"/>
      <c r="H18" s="254"/>
      <c r="I18" s="254"/>
      <c r="J18" s="268"/>
      <c r="K18" s="292"/>
    </row>
    <row r="19" spans="7:15" ht="45.75" customHeight="1" x14ac:dyDescent="0.25">
      <c r="G19" s="30">
        <v>1</v>
      </c>
      <c r="H19" s="290" t="s">
        <v>2731</v>
      </c>
      <c r="I19" s="290"/>
      <c r="J19" s="185">
        <v>28</v>
      </c>
      <c r="K19" s="185">
        <f>J19</f>
        <v>28</v>
      </c>
    </row>
    <row r="20" spans="7:15" ht="61.5" customHeight="1" x14ac:dyDescent="0.25">
      <c r="G20" s="30">
        <v>2</v>
      </c>
      <c r="H20" s="290" t="s">
        <v>2732</v>
      </c>
      <c r="I20" s="290"/>
      <c r="J20" s="185">
        <v>0</v>
      </c>
      <c r="K20" s="185">
        <f>J20</f>
        <v>0</v>
      </c>
    </row>
    <row r="21" spans="7:15" ht="15" customHeight="1" x14ac:dyDescent="0.25">
      <c r="G21" s="289" t="s">
        <v>2733</v>
      </c>
      <c r="H21" s="289"/>
      <c r="I21" s="289"/>
      <c r="J21" s="120">
        <f>MAX(1,J19-J20)</f>
        <v>28</v>
      </c>
      <c r="K21" s="120">
        <f>MAX(1,K19-K20)</f>
        <v>28</v>
      </c>
    </row>
    <row r="22" spans="7:15" ht="15" customHeight="1" x14ac:dyDescent="0.25">
      <c r="G22" s="289" t="s">
        <v>2734</v>
      </c>
      <c r="H22" s="289"/>
      <c r="I22" s="289"/>
      <c r="J22" s="120">
        <f>IF(AND(god&gt;2014,J19=0),1,J19/J21)</f>
        <v>1</v>
      </c>
      <c r="K22" s="120">
        <f>IF(AND(god&gt;2014,K19=0),1,K19/K21)</f>
        <v>1</v>
      </c>
    </row>
    <row r="23" spans="7:15" ht="20.25" customHeight="1" x14ac:dyDescent="0.25"/>
    <row r="24" spans="7:15" ht="21" customHeight="1" x14ac:dyDescent="0.25">
      <c r="G24" s="274" t="s">
        <v>2735</v>
      </c>
      <c r="H24" s="274"/>
      <c r="I24" s="274"/>
      <c r="J24" s="274"/>
    </row>
    <row r="25" spans="7:15" ht="1.5" customHeight="1" x14ac:dyDescent="0.25"/>
    <row r="26" spans="7:15" ht="19.5" customHeight="1" x14ac:dyDescent="0.25">
      <c r="G26" s="268"/>
      <c r="H26" s="268"/>
      <c r="I26" s="268"/>
      <c r="J26" s="30" t="str">
        <f>IF(FIRST_PERIOD_IN_FACT="","Не определено",FIRST_PERIOD_IN_FACT)&amp;" год"</f>
        <v>2022 год</v>
      </c>
      <c r="K26" s="177" t="str">
        <f>IF(FIRST_PERIOD_IN_FACT="","Не определено",FIRST_PERIOD_IN_FACT)&amp;" год"</f>
        <v>2022 год</v>
      </c>
    </row>
    <row r="27" spans="7:15" ht="15" customHeight="1" x14ac:dyDescent="0.25">
      <c r="G27" s="291" t="s">
        <v>2736</v>
      </c>
      <c r="H27" s="291"/>
      <c r="I27" s="291"/>
      <c r="J27" s="186">
        <f>0.5*J13+0.5*J22</f>
        <v>1</v>
      </c>
      <c r="K27" s="186">
        <f>0.5*K13+0.5*K22</f>
        <v>1</v>
      </c>
    </row>
    <row r="29" spans="7:15" ht="45" customHeight="1" x14ac:dyDescent="0.15">
      <c r="H29" s="4" t="str">
        <f>IF(LEN(ruk_dol)=0,"",ruk_dol)</f>
        <v>Директор</v>
      </c>
      <c r="I29" s="182" t="str">
        <f>IF(LEN(ruk_FIO)=0,"",ruk_FIO)</f>
        <v>Кокин Алексей Владимирович</v>
      </c>
      <c r="J29" s="187"/>
      <c r="K29" s="187"/>
    </row>
    <row r="30" spans="7:15" ht="11.25" customHeight="1" x14ac:dyDescent="0.25">
      <c r="H30" s="61" t="s">
        <v>2497</v>
      </c>
      <c r="I30" s="183" t="s">
        <v>2556</v>
      </c>
      <c r="J30" s="188" t="s">
        <v>2557</v>
      </c>
      <c r="K30" s="188" t="s">
        <v>2557</v>
      </c>
    </row>
    <row r="32" spans="7:15" ht="11.25" customHeight="1" x14ac:dyDescent="0.25">
      <c r="G32" s="153"/>
      <c r="H32" s="153"/>
      <c r="J32" s="155"/>
      <c r="K32" s="155"/>
    </row>
    <row r="33" spans="7:11" ht="11.25" customHeight="1" x14ac:dyDescent="0.25">
      <c r="G33" s="249"/>
      <c r="H33" s="249"/>
      <c r="I33" s="249"/>
      <c r="J33" s="249"/>
    </row>
    <row r="34" spans="7:11" ht="11.25" customHeight="1" x14ac:dyDescent="0.25">
      <c r="G34" s="154"/>
      <c r="H34" s="153"/>
      <c r="J34" s="155"/>
      <c r="K34" s="155"/>
    </row>
    <row r="35" spans="7:11" ht="11.25" customHeight="1" x14ac:dyDescent="0.25">
      <c r="G35" s="249"/>
      <c r="H35" s="249"/>
      <c r="I35" s="249"/>
      <c r="J35" s="249"/>
    </row>
    <row r="36" spans="7:11" ht="11.25" customHeight="1" x14ac:dyDescent="0.25">
      <c r="G36" s="154"/>
      <c r="H36" s="153"/>
    </row>
    <row r="37" spans="7:11" ht="11.25" customHeight="1" x14ac:dyDescent="0.25">
      <c r="G37" s="249"/>
      <c r="H37" s="249"/>
    </row>
  </sheetData>
  <sheetProtection formatColumns="0" formatRows="0" insertRows="0" deleteColumns="0" deleteRows="0" sort="0" autoFilter="0"/>
  <mergeCells count="25">
    <mergeCell ref="G7:J7"/>
    <mergeCell ref="L17:O17"/>
    <mergeCell ref="H19:I19"/>
    <mergeCell ref="H20:I20"/>
    <mergeCell ref="J17:J18"/>
    <mergeCell ref="H17:I18"/>
    <mergeCell ref="G12:I12"/>
    <mergeCell ref="H11:I11"/>
    <mergeCell ref="G13:I13"/>
    <mergeCell ref="H9:I9"/>
    <mergeCell ref="K17:K18"/>
    <mergeCell ref="G37:H37"/>
    <mergeCell ref="G27:I27"/>
    <mergeCell ref="G33:H33"/>
    <mergeCell ref="I33:J33"/>
    <mergeCell ref="G35:H35"/>
    <mergeCell ref="I35:J35"/>
    <mergeCell ref="G26:I26"/>
    <mergeCell ref="G24:J24"/>
    <mergeCell ref="G21:I21"/>
    <mergeCell ref="L9:O9"/>
    <mergeCell ref="H10:I10"/>
    <mergeCell ref="G17:G18"/>
    <mergeCell ref="G22:I22"/>
    <mergeCell ref="G15:J15"/>
  </mergeCells>
  <dataValidations count="8">
    <dataValidation type="whole" allowBlank="1" showErrorMessage="1" errorTitle="Ошибка" error="Допускается ввод только неотрицательных целых чисел!" sqref="K2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2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K1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K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K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0">
      <formula1>0</formula1>
      <formula2>9.99999999999999E+23</formula2>
    </dataValidation>
  </dataValidations>
  <pageMargins left="0.75" right="0.75" top="1" bottom="1" header="0.5" footer="0.5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L55"/>
  <sheetViews>
    <sheetView showGridLines="0" topLeftCell="F39" zoomScale="130" workbookViewId="0">
      <selection activeCell="J32" sqref="J32"/>
    </sheetView>
  </sheetViews>
  <sheetFormatPr defaultColWidth="9.140625" defaultRowHeight="11.25" customHeight="1" x14ac:dyDescent="0.25"/>
  <cols>
    <col min="1" max="5" width="9.140625" hidden="1"/>
    <col min="6" max="6" width="3.7109375" customWidth="1"/>
    <col min="7" max="7" width="4.7109375" customWidth="1"/>
    <col min="8" max="8" width="68.140625" customWidth="1"/>
    <col min="9" max="9" width="15" customWidth="1"/>
    <col min="10" max="10" width="13.28515625" customWidth="1"/>
    <col min="11" max="11" width="13.28515625" hidden="1" customWidth="1"/>
    <col min="12" max="12" width="13.85546875" hidden="1" customWidth="1"/>
  </cols>
  <sheetData>
    <row r="1" spans="7:12" ht="15.75" hidden="1" customHeight="1" x14ac:dyDescent="0.15">
      <c r="K1" s="189" t="b">
        <f>REPORT_OWNER="Версия регулятора"</f>
        <v>0</v>
      </c>
      <c r="L1" s="189" t="b">
        <f>REPORT_OWNER="Версия регулятора"</f>
        <v>0</v>
      </c>
    </row>
    <row r="2" spans="7:12" ht="15.75" hidden="1" customHeight="1" x14ac:dyDescent="0.25"/>
    <row r="3" spans="7:12" ht="15.75" hidden="1" customHeight="1" x14ac:dyDescent="0.25"/>
    <row r="4" spans="7:12" ht="15.75" hidden="1" customHeight="1" x14ac:dyDescent="0.25"/>
    <row r="5" spans="7:12" ht="15.75" hidden="1" customHeight="1" x14ac:dyDescent="0.25"/>
    <row r="6" spans="7:12" ht="15.75" hidden="1" customHeight="1" x14ac:dyDescent="0.25"/>
    <row r="7" spans="7:12" ht="15.75" hidden="1" customHeight="1" x14ac:dyDescent="0.25"/>
    <row r="8" spans="7:12" ht="15.75" hidden="1" customHeight="1" x14ac:dyDescent="0.25"/>
    <row r="9" spans="7:12" ht="15.75" customHeight="1" x14ac:dyDescent="0.25"/>
    <row r="10" spans="7:12" ht="30" customHeight="1" x14ac:dyDescent="0.25">
      <c r="G10" s="271" t="s">
        <v>2737</v>
      </c>
      <c r="H10" s="271"/>
      <c r="I10" s="271"/>
      <c r="J10" s="271"/>
    </row>
    <row r="11" spans="7:12" ht="5.25" customHeight="1" x14ac:dyDescent="0.25"/>
    <row r="12" spans="7:12" ht="25.5" customHeight="1" x14ac:dyDescent="0.25">
      <c r="G12" s="30" t="s">
        <v>2611</v>
      </c>
      <c r="H12" s="31" t="s">
        <v>2738</v>
      </c>
      <c r="I12" s="31" t="s">
        <v>2739</v>
      </c>
      <c r="J12" s="30" t="str">
        <f>IF(FIRST_PERIOD_IN_FACT="","Не определено",FIRST_PERIOD_IN_FACT)&amp;" год"</f>
        <v>2022 год</v>
      </c>
      <c r="K12" s="177" t="str">
        <f>IF(FIRST_PERIOD_IN_FACT="","Не определено",FIRST_PERIOD_IN_FACT)&amp;" год"</f>
        <v>2022 год</v>
      </c>
    </row>
    <row r="13" spans="7:12" ht="25.5" customHeight="1" x14ac:dyDescent="0.25">
      <c r="G13" s="30">
        <v>1</v>
      </c>
      <c r="H13" s="66" t="s">
        <v>2740</v>
      </c>
      <c r="I13" s="31" t="s">
        <v>44</v>
      </c>
      <c r="J13" s="66"/>
      <c r="K13" s="66"/>
    </row>
    <row r="14" spans="7:12" ht="15" customHeight="1" x14ac:dyDescent="0.25">
      <c r="G14" s="30">
        <v>2</v>
      </c>
      <c r="H14" s="66" t="s">
        <v>2741</v>
      </c>
      <c r="I14" s="31" t="s">
        <v>164</v>
      </c>
      <c r="J14" s="66"/>
      <c r="K14" s="66"/>
    </row>
    <row r="15" spans="7:12" ht="25.5" customHeight="1" x14ac:dyDescent="0.25">
      <c r="G15" s="30">
        <f t="shared" ref="G15:G31" si="0">G14+1</f>
        <v>3</v>
      </c>
      <c r="H15" s="66" t="s">
        <v>2742</v>
      </c>
      <c r="I15" s="31" t="s">
        <v>2534</v>
      </c>
      <c r="J15" s="179">
        <f>'ф.1.3 Ср.продолж.'!I15</f>
        <v>0.74409948542024018</v>
      </c>
      <c r="K15" s="179">
        <f>'ф.1.3 Ср.продолж.'!J15</f>
        <v>0.74409948542024018</v>
      </c>
    </row>
    <row r="16" spans="7:12" ht="25.5" customHeight="1" x14ac:dyDescent="0.25">
      <c r="G16" s="30">
        <f t="shared" si="0"/>
        <v>4</v>
      </c>
      <c r="H16" s="66" t="s">
        <v>2743</v>
      </c>
      <c r="I16" s="31" t="s">
        <v>162</v>
      </c>
      <c r="J16" s="179">
        <f>'ф.1.3 Ср.продолж.'!I16</f>
        <v>0.10677530017152659</v>
      </c>
      <c r="K16" s="179">
        <f>'ф.1.3 Ср.продолж.'!J16</f>
        <v>0.10677530017152659</v>
      </c>
    </row>
    <row r="17" spans="7:11" ht="25.5" customHeight="1" x14ac:dyDescent="0.25">
      <c r="G17" s="30">
        <f t="shared" si="0"/>
        <v>5</v>
      </c>
      <c r="H17" s="66" t="s">
        <v>2744</v>
      </c>
      <c r="I17" s="31" t="s">
        <v>2745</v>
      </c>
      <c r="J17" s="120">
        <f>'Ф.3.1Ф3.2 ПоказТехприс (Птпр)'!J13*0.5+'Ф.3.1Ф3.2 ПоказТехприс (Птпр)'!J22*0.5</f>
        <v>1</v>
      </c>
      <c r="K17" s="120">
        <f>'Ф.3.1Ф3.2 ПоказТехприс (Птпр)'!K13*0.5+'Ф.3.1Ф3.2 ПоказТехприс (Птпр)'!K22*0.5</f>
        <v>1</v>
      </c>
    </row>
    <row r="18" spans="7:11" ht="25.5" customHeight="1" x14ac:dyDescent="0.25">
      <c r="G18" s="30">
        <f t="shared" si="0"/>
        <v>6</v>
      </c>
      <c r="H18" s="66" t="s">
        <v>2746</v>
      </c>
      <c r="I18" s="31" t="s">
        <v>2643</v>
      </c>
      <c r="J18" s="66"/>
      <c r="K18" s="66"/>
    </row>
    <row r="19" spans="7:11" ht="15" customHeight="1" x14ac:dyDescent="0.25">
      <c r="G19" s="30">
        <f t="shared" si="0"/>
        <v>7</v>
      </c>
      <c r="H19" s="66" t="s">
        <v>2747</v>
      </c>
      <c r="I19" s="31" t="s">
        <v>2748</v>
      </c>
      <c r="J19" s="66"/>
      <c r="K19" s="66"/>
    </row>
    <row r="20" spans="7:11" ht="15" customHeight="1" x14ac:dyDescent="0.25">
      <c r="G20" s="30">
        <f t="shared" si="0"/>
        <v>8</v>
      </c>
      <c r="H20" s="66" t="s">
        <v>2749</v>
      </c>
      <c r="I20" s="31" t="s">
        <v>2748</v>
      </c>
      <c r="J20" s="190">
        <v>1</v>
      </c>
      <c r="K20" s="190"/>
    </row>
    <row r="21" spans="7:11" ht="15" customHeight="1" x14ac:dyDescent="0.25">
      <c r="G21" s="30">
        <f t="shared" si="0"/>
        <v>9</v>
      </c>
      <c r="H21" s="66" t="s">
        <v>2750</v>
      </c>
      <c r="I21" s="31" t="s">
        <v>2748</v>
      </c>
      <c r="J21" s="66"/>
      <c r="K21" s="66"/>
    </row>
    <row r="22" spans="7:11" ht="15" customHeight="1" x14ac:dyDescent="0.25">
      <c r="G22" s="30">
        <f t="shared" si="0"/>
        <v>10</v>
      </c>
      <c r="H22" s="66" t="s">
        <v>2751</v>
      </c>
      <c r="I22" s="31" t="s">
        <v>2748</v>
      </c>
      <c r="J22" s="66"/>
      <c r="K22" s="66"/>
    </row>
    <row r="23" spans="7:11" ht="15" customHeight="1" x14ac:dyDescent="0.25">
      <c r="G23" s="30">
        <f t="shared" si="0"/>
        <v>11</v>
      </c>
      <c r="H23" s="66" t="s">
        <v>2752</v>
      </c>
      <c r="I23" s="31" t="s">
        <v>2753</v>
      </c>
      <c r="J23" s="191">
        <v>1.0573999999999999</v>
      </c>
      <c r="K23" s="191"/>
    </row>
    <row r="24" spans="7:11" ht="15" customHeight="1" x14ac:dyDescent="0.25">
      <c r="G24" s="30">
        <f t="shared" si="0"/>
        <v>12</v>
      </c>
      <c r="H24" s="66" t="s">
        <v>2754</v>
      </c>
      <c r="I24" s="31" t="s">
        <v>2753</v>
      </c>
      <c r="J24" s="191">
        <v>0.28970000000000001</v>
      </c>
      <c r="K24" s="191"/>
    </row>
    <row r="25" spans="7:11" ht="15" customHeight="1" x14ac:dyDescent="0.25">
      <c r="G25" s="30">
        <f t="shared" si="0"/>
        <v>13</v>
      </c>
      <c r="H25" s="66" t="s">
        <v>2755</v>
      </c>
      <c r="I25" s="31" t="s">
        <v>2756</v>
      </c>
      <c r="J25" s="66"/>
      <c r="K25" s="66"/>
    </row>
    <row r="26" spans="7:11" ht="15" customHeight="1" x14ac:dyDescent="0.25">
      <c r="G26" s="30">
        <f t="shared" si="0"/>
        <v>14</v>
      </c>
      <c r="H26" s="66" t="s">
        <v>2757</v>
      </c>
      <c r="I26" s="31" t="s">
        <v>2756</v>
      </c>
      <c r="J26" s="120">
        <f>IF(AND(J15=0,J23=0),0,IF(J15&gt;J23*(1+J40),-1,IF(J15&lt;=J23*(1-J39),1,0)))</f>
        <v>0</v>
      </c>
      <c r="K26" s="192">
        <f>IF(AND(K15=0,K23=0),0,IF(K15&gt;K23*(1+L40),-1,IF(K15&lt;=K23*(1-L39),1,0)))</f>
        <v>-1</v>
      </c>
    </row>
    <row r="27" spans="7:11" ht="15" customHeight="1" x14ac:dyDescent="0.25">
      <c r="G27" s="30">
        <f t="shared" si="0"/>
        <v>15</v>
      </c>
      <c r="H27" s="66" t="s">
        <v>2758</v>
      </c>
      <c r="I27" s="31" t="s">
        <v>2756</v>
      </c>
      <c r="J27" s="120">
        <f>IF(AND(J16=0,J24=0),0,IF(J16&gt;J24*(1+J40),-1,IF(J16&lt;=J24*(1-J39),1,0)))</f>
        <v>1</v>
      </c>
      <c r="K27" s="192">
        <f>IF(AND(K16=0,K24=0),0,IF(K16&gt;K24*(1+L40),-1,IF(K16&lt;=K24*(1-L39),1,0)))</f>
        <v>-1</v>
      </c>
    </row>
    <row r="28" spans="7:11" ht="40.5" customHeight="1" x14ac:dyDescent="0.25">
      <c r="G28" s="30">
        <f t="shared" si="0"/>
        <v>16</v>
      </c>
      <c r="H28" s="66" t="s">
        <v>2759</v>
      </c>
      <c r="I28" s="31" t="s">
        <v>2756</v>
      </c>
      <c r="J28" s="66"/>
      <c r="K28" s="66"/>
    </row>
    <row r="29" spans="7:11" ht="25.5" customHeight="1" x14ac:dyDescent="0.25">
      <c r="G29" s="30">
        <f t="shared" si="0"/>
        <v>17</v>
      </c>
      <c r="H29" s="66" t="s">
        <v>2760</v>
      </c>
      <c r="I29" s="31" t="s">
        <v>2756</v>
      </c>
      <c r="J29" s="120">
        <f>IF(J17&gt;=J20*(1+J55),-1,IF(J17&lt;=J20*(1-J55),1,0))</f>
        <v>0</v>
      </c>
      <c r="K29" s="120">
        <f>IF(K17&gt;=K20*(1+L55),-1,IF(K17&lt;=K20*(1-L55),1,0))</f>
        <v>-1</v>
      </c>
    </row>
    <row r="30" spans="7:11" ht="25.5" customHeight="1" x14ac:dyDescent="0.25">
      <c r="G30" s="30">
        <f t="shared" si="0"/>
        <v>18</v>
      </c>
      <c r="H30" s="66" t="s">
        <v>2761</v>
      </c>
      <c r="I30" s="31" t="s">
        <v>2756</v>
      </c>
      <c r="J30" s="193"/>
      <c r="K30" s="193"/>
    </row>
    <row r="31" spans="7:11" ht="25.5" customHeight="1" x14ac:dyDescent="0.25">
      <c r="G31" s="30">
        <f t="shared" si="0"/>
        <v>19</v>
      </c>
      <c r="H31" s="66" t="s">
        <v>2762</v>
      </c>
      <c r="I31" s="194" t="s">
        <v>2756</v>
      </c>
      <c r="J31" s="195">
        <v>0</v>
      </c>
      <c r="K31" s="195"/>
    </row>
    <row r="33" spans="8:12" ht="45" customHeight="1" x14ac:dyDescent="0.15">
      <c r="H33" s="4" t="str">
        <f>IF(LEN(ruk_dol)=0,"",ruk_dol)</f>
        <v>Директор</v>
      </c>
      <c r="I33" s="182" t="str">
        <f>IF(LEN(ruk_FIO)=0,"",ruk_FIO)</f>
        <v>Кокин Алексей Владимирович</v>
      </c>
    </row>
    <row r="34" spans="8:12" ht="11.25" customHeight="1" x14ac:dyDescent="0.25">
      <c r="H34" s="61" t="s">
        <v>2497</v>
      </c>
      <c r="I34" s="183" t="s">
        <v>2556</v>
      </c>
      <c r="J34" s="61" t="s">
        <v>2557</v>
      </c>
      <c r="K34" s="61" t="s">
        <v>2557</v>
      </c>
    </row>
    <row r="38" spans="8:12" ht="20.25" customHeight="1" x14ac:dyDescent="0.25">
      <c r="H38" s="31" t="s">
        <v>2763</v>
      </c>
      <c r="I38" s="30" t="str">
        <f>IF(FIRST_PERIOD_IN_FACT="","Не определено",FIRST_PERIOD_IN_FACT-1)&amp;" год"</f>
        <v>2021 год</v>
      </c>
      <c r="J38" s="30" t="str">
        <f>IF(FIRST_PERIOD_IN_FACT="","Не определено",FIRST_PERIOD_IN_FACT)&amp;" год"</f>
        <v>2022 год</v>
      </c>
      <c r="K38" s="177" t="str">
        <f>IF(FIRST_PERIOD_IN_FACT="","Не определено",FIRST_PERIOD_IN_FACT-1)&amp;" год"</f>
        <v>2021 год</v>
      </c>
      <c r="L38" s="177" t="str">
        <f>IF(FIRST_PERIOD_IN_FACT="","Не определено",FIRST_PERIOD_IN_FACT)&amp;" год"</f>
        <v>2022 год</v>
      </c>
    </row>
    <row r="39" spans="8:12" ht="15" customHeight="1" x14ac:dyDescent="0.25">
      <c r="H39" s="66" t="s">
        <v>2764</v>
      </c>
      <c r="I39" s="66"/>
      <c r="J39" s="179">
        <f>IF(AND(J41="да",FIRST_PERIOD_IN_FACT-FIRST_PERIOD_IN_LT+1&lt;=3),0.35,IF(AND(J41="да",FIRST_PERIOD_IN_FACT-FIRST_PERIOD_IN_LT+1=4,I50&gt;35%),0.3,IF(AND(J41="да",FIRST_PERIOD_IN_FACT-FIRST_PERIOD_IN_LT+1=4,I50&lt;35%),0.35,IF(AND(I50&gt;35%,I47=0.35),0.3,IF(I50&gt;35%,MAX(I47-0.01,0.25),I47)))))</f>
        <v>0.35</v>
      </c>
      <c r="K39" s="66"/>
      <c r="L39" s="196">
        <f>IF(AND(L41="да",FIRST_PERIOD_IN_FACT-FIRST_PERIOD_IN_LT+1&lt;=3),0.35,IF(AND(L41="да",FIRST_PERIOD_IN_FACT-FIRST_PERIOD_IN_LT+1=4,K50&gt;35%),0.3,IF(AND(L41="да",FIRST_PERIOD_IN_FACT-FIRST_PERIOD_IN_LT+1=4,K50&lt;35%),0.35,IF(AND(K50&gt;35%,K47=0.35),0.3,IF(K50&gt;35%,MAX(K47-0.01,0.25),K47)))))</f>
        <v>0.35</v>
      </c>
    </row>
    <row r="40" spans="8:12" ht="15" customHeight="1" x14ac:dyDescent="0.25">
      <c r="H40" s="66" t="s">
        <v>2765</v>
      </c>
      <c r="I40" s="66"/>
      <c r="J40" s="179">
        <f>IF(AND(J41="да",FIRST_PERIOD_IN_FACT-FIRST_PERIOD_IN_LT+1&lt;=3),0.35,IF(AND(J41="да",FIRST_PERIOD_IN_FACT-FIRST_PERIOD_IN_LT+1=4,I54&gt;35%),0.3,IF(AND(J41="да",FIRST_PERIOD_IN_FACT-FIRST_PERIOD_IN_LT+1=4,I54&lt;35%),0.35,IF(AND(I54&gt;35%,I51=0.35),0.3,IF(I54&gt;35%,MAX(I51-0.01,0.25),I51)))))</f>
        <v>0.35</v>
      </c>
      <c r="K40" s="66"/>
      <c r="L40" s="196">
        <f>IF(AND(L41="да",FIRST_PERIOD_IN_FACT-FIRST_PERIOD_IN_LT+1&lt;=3),0.35,IF(AND(L41="да",FIRST_PERIOD_IN_FACT-FIRST_PERIOD_IN_LT+1=4,K54&gt;35%),0.3,IF(AND(L41="да",FIRST_PERIOD_IN_FACT-FIRST_PERIOD_IN_LT+1=4,K54&lt;35%),0.35,IF(AND(K54&gt;35%,K51=0.35),0.3,IF(K54&gt;35%,MAX(K51-0.01,0.25),K51)))))</f>
        <v>0.35</v>
      </c>
    </row>
    <row r="41" spans="8:12" ht="25.5" customHeight="1" x14ac:dyDescent="0.25">
      <c r="H41" s="66" t="s">
        <v>2766</v>
      </c>
      <c r="I41" s="66"/>
      <c r="J41" s="197" t="str">
        <f>FIRST_PERIOD_INDEX</f>
        <v>да</v>
      </c>
      <c r="K41" s="66"/>
      <c r="L41" s="198" t="str">
        <f>FIRST_PERIOD_INDEX</f>
        <v>да</v>
      </c>
    </row>
    <row r="42" spans="8:12" ht="15" customHeight="1" x14ac:dyDescent="0.25">
      <c r="H42" s="66" t="s">
        <v>2767</v>
      </c>
      <c r="I42" s="66"/>
      <c r="J42" s="112">
        <v>4</v>
      </c>
      <c r="K42" s="66"/>
      <c r="L42" s="112"/>
    </row>
    <row r="43" spans="8:12" ht="15" customHeight="1" x14ac:dyDescent="0.25">
      <c r="H43" s="66" t="s">
        <v>2768</v>
      </c>
      <c r="I43" s="199"/>
      <c r="J43" s="66"/>
      <c r="K43" s="199"/>
      <c r="L43" s="66"/>
    </row>
    <row r="44" spans="8:12" ht="15" customHeight="1" x14ac:dyDescent="0.25">
      <c r="H44" s="66" t="s">
        <v>2769</v>
      </c>
      <c r="I44" s="179">
        <f>J20</f>
        <v>1</v>
      </c>
      <c r="J44" s="66"/>
      <c r="K44" s="179">
        <f>K20</f>
        <v>0</v>
      </c>
      <c r="L44" s="66"/>
    </row>
    <row r="45" spans="8:12" ht="15" customHeight="1" x14ac:dyDescent="0.25">
      <c r="H45" s="66" t="s">
        <v>2770</v>
      </c>
      <c r="I45" s="179">
        <f>'Ф.3.1Ф3.2 ПоказТехприс (Птпр)'!J27</f>
        <v>1</v>
      </c>
      <c r="J45" s="66"/>
      <c r="K45" s="179">
        <f>'Ф.3.1Ф3.2 ПоказТехприс (Птпр)'!K27</f>
        <v>1</v>
      </c>
      <c r="L45" s="66"/>
    </row>
    <row r="46" spans="8:12" ht="15" customHeight="1" x14ac:dyDescent="0.25">
      <c r="H46" s="66" t="s">
        <v>2771</v>
      </c>
      <c r="I46" s="200">
        <f>IF(I44=0,0,IF(I45/I44&lt;1,0,1))</f>
        <v>1</v>
      </c>
      <c r="J46" s="66"/>
      <c r="K46" s="200">
        <f>IF(K44=0,0,IF(K45/K44&lt;1,0,1))</f>
        <v>0</v>
      </c>
      <c r="L46" s="66"/>
    </row>
    <row r="47" spans="8:12" ht="15" customHeight="1" x14ac:dyDescent="0.25">
      <c r="H47" s="66" t="s">
        <v>2772</v>
      </c>
      <c r="I47" s="199"/>
      <c r="J47" s="66"/>
      <c r="K47" s="199"/>
      <c r="L47" s="66"/>
    </row>
    <row r="48" spans="8:12" ht="11.25" customHeight="1" x14ac:dyDescent="0.25">
      <c r="H48" s="66" t="s">
        <v>2773</v>
      </c>
      <c r="I48" s="179">
        <f>J23</f>
        <v>1.0573999999999999</v>
      </c>
      <c r="J48" s="66"/>
      <c r="K48" s="179">
        <f>K23</f>
        <v>0</v>
      </c>
      <c r="L48" s="66"/>
    </row>
    <row r="49" spans="8:12" ht="11.25" customHeight="1" x14ac:dyDescent="0.25">
      <c r="H49" s="66" t="s">
        <v>2774</v>
      </c>
      <c r="I49" s="179">
        <f>J15</f>
        <v>0.74409948542024018</v>
      </c>
      <c r="J49" s="66"/>
      <c r="K49" s="179">
        <f>K15</f>
        <v>0.74409948542024018</v>
      </c>
      <c r="L49" s="66"/>
    </row>
    <row r="50" spans="8:12" ht="11.25" customHeight="1" x14ac:dyDescent="0.25">
      <c r="H50" s="66" t="s">
        <v>2775</v>
      </c>
      <c r="I50" s="201">
        <f>IF(I48=0,0,I49/I48-1)</f>
        <v>-0.29629328029105328</v>
      </c>
      <c r="J50" s="66"/>
      <c r="K50" s="201">
        <f>IF(K48=0,0,K49/K48-1)</f>
        <v>0</v>
      </c>
      <c r="L50" s="66"/>
    </row>
    <row r="51" spans="8:12" ht="11.25" customHeight="1" x14ac:dyDescent="0.25">
      <c r="H51" s="66" t="s">
        <v>2776</v>
      </c>
      <c r="I51" s="199"/>
      <c r="J51" s="66"/>
      <c r="K51" s="199"/>
      <c r="L51" s="66"/>
    </row>
    <row r="52" spans="8:12" ht="11.25" customHeight="1" x14ac:dyDescent="0.25">
      <c r="H52" s="66" t="s">
        <v>2777</v>
      </c>
      <c r="I52" s="179">
        <f>J24</f>
        <v>0.28970000000000001</v>
      </c>
      <c r="J52" s="66"/>
      <c r="K52" s="179">
        <f>K24</f>
        <v>0</v>
      </c>
      <c r="L52" s="66"/>
    </row>
    <row r="53" spans="8:12" ht="11.25" customHeight="1" x14ac:dyDescent="0.25">
      <c r="H53" s="66" t="s">
        <v>2778</v>
      </c>
      <c r="I53" s="179">
        <f>J16</f>
        <v>0.10677530017152659</v>
      </c>
      <c r="J53" s="66"/>
      <c r="K53" s="179">
        <f>K16</f>
        <v>0.10677530017152659</v>
      </c>
      <c r="L53" s="66"/>
    </row>
    <row r="54" spans="8:12" ht="11.25" customHeight="1" x14ac:dyDescent="0.25">
      <c r="H54" s="66" t="s">
        <v>2779</v>
      </c>
      <c r="I54" s="201">
        <f>IF(I52=0,0,I53/I52-1)</f>
        <v>-0.63142802840342904</v>
      </c>
      <c r="J54" s="66"/>
      <c r="K54" s="201">
        <f>IF(K52=0,0,K53/K52-1)</f>
        <v>0</v>
      </c>
      <c r="L54" s="66"/>
    </row>
    <row r="55" spans="8:12" ht="11.25" customHeight="1" x14ac:dyDescent="0.25">
      <c r="H55" s="66" t="s">
        <v>2780</v>
      </c>
      <c r="I55" s="66"/>
      <c r="J55" s="120">
        <f>IF(AND(J41="да",FIRST_PERIOD_IN_FACT-FIRST_PERIOD_IN_LT+1&lt;=3),0.35,IF(AND(J41="да",FIRST_PERIOD_IN_FACT-FIRST_PERIOD_IN_LT+1=4,I46=1),0.3,IF(AND(J41="да",FIRST_PERIOD_IN_FACT-FIRST_PERIOD_IN_LT+1=4,I46=0),0.35,IF(AND(I46=1,I43=0.35),0.3,IF(I46=1,MAX(I43-0.01,0.25),I43)))))</f>
        <v>0.3</v>
      </c>
      <c r="K55" s="66"/>
      <c r="L55" s="192">
        <f>IF(AND(L41="да",FIRST_PERIOD_IN_FACT-FIRST_PERIOD_IN_LT+1&lt;=3),0.35,IF(AND(L41="да",FIRST_PERIOD_IN_FACT-FIRST_PERIOD_IN_LT+1=4,K46=1),0.3,IF(AND(L41="да",FIRST_PERIOD_IN_FACT-FIRST_PERIOD_IN_LT+1=4,K46=0),0.35,IF(AND(K46=1,K43=0.35),0.3,IF(K46=1,MAX(K43-0.01,0.25),K43)))))</f>
        <v>0.35</v>
      </c>
    </row>
  </sheetData>
  <sheetProtection formatColumns="0" formatRows="0" insertRows="0" deleteColumns="0" deleteRows="0" sort="0" autoFilter="0"/>
  <mergeCells count="1">
    <mergeCell ref="G10:J10"/>
  </mergeCells>
  <dataValidations count="4">
    <dataValidation type="whole" allowBlank="1" showErrorMessage="1" errorTitle="Ошибка" error="Допускается ввод только неотрицательных целых чисел!" sqref="L42">
      <formula1>0</formula1>
      <formula2>9.99999999999999E+23</formula2>
    </dataValidation>
    <dataValidation type="whole" allowBlank="1" showErrorMessage="1" errorTitle="Ошибка" error="Допускается ввод только целых чисел!" sqref="J42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J31:K31 K43:K45 I47:I49 I51:I53 I43:I45 L39:L40 J39:J40 K47:K49 K51:K53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20:K20 J23:K24">
      <formula1>0</formula1>
      <formula2>9.99999999999999E+23</formula2>
    </dataValidation>
  </dataValidation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A1:Q26"/>
  <sheetViews>
    <sheetView showGridLines="0" topLeftCell="F10" workbookViewId="0">
      <selection activeCell="T24" sqref="T24"/>
    </sheetView>
  </sheetViews>
  <sheetFormatPr defaultColWidth="9.140625" defaultRowHeight="11.25" customHeight="1" x14ac:dyDescent="0.25"/>
  <cols>
    <col min="1" max="5" width="9.140625" hidden="1"/>
    <col min="6" max="6" width="3.7109375" customWidth="1"/>
    <col min="7" max="7" width="4.7109375" customWidth="1"/>
    <col min="8" max="8" width="73.140625" customWidth="1"/>
    <col min="9" max="9" width="15.42578125" customWidth="1"/>
    <col min="10" max="10" width="15.42578125" hidden="1" customWidth="1"/>
    <col min="11" max="12" width="9.140625" hidden="1"/>
    <col min="13" max="16" width="15.85546875" hidden="1" customWidth="1"/>
    <col min="17" max="17" width="21.42578125" hidden="1" customWidth="1"/>
  </cols>
  <sheetData>
    <row r="1" spans="7:17" ht="11.25" hidden="1" customHeight="1" x14ac:dyDescent="0.15">
      <c r="J1" s="189" t="b">
        <f t="shared" ref="J1:Q1" si="0">REPORT_OWNER="Версия регулятора"</f>
        <v>0</v>
      </c>
      <c r="K1" s="189" t="b">
        <f t="shared" si="0"/>
        <v>0</v>
      </c>
      <c r="L1" s="189" t="b">
        <f t="shared" si="0"/>
        <v>0</v>
      </c>
      <c r="M1" s="189" t="b">
        <f t="shared" si="0"/>
        <v>0</v>
      </c>
      <c r="N1" s="189" t="b">
        <f t="shared" si="0"/>
        <v>0</v>
      </c>
      <c r="O1" s="189" t="b">
        <f t="shared" si="0"/>
        <v>0</v>
      </c>
      <c r="P1" s="189" t="b">
        <f t="shared" si="0"/>
        <v>0</v>
      </c>
      <c r="Q1" s="189" t="b">
        <f t="shared" si="0"/>
        <v>0</v>
      </c>
    </row>
    <row r="2" spans="7:17" ht="11.25" hidden="1" customHeight="1" x14ac:dyDescent="0.25"/>
    <row r="3" spans="7:17" ht="11.25" hidden="1" customHeight="1" x14ac:dyDescent="0.25"/>
    <row r="4" spans="7:17" ht="11.25" hidden="1" customHeight="1" x14ac:dyDescent="0.25"/>
    <row r="5" spans="7:17" ht="11.25" hidden="1" customHeight="1" x14ac:dyDescent="0.25"/>
    <row r="6" spans="7:17" ht="11.25" hidden="1" customHeight="1" x14ac:dyDescent="0.25"/>
    <row r="7" spans="7:17" ht="11.25" hidden="1" customHeight="1" x14ac:dyDescent="0.25"/>
    <row r="8" spans="7:17" ht="11.25" hidden="1" customHeight="1" x14ac:dyDescent="0.25"/>
    <row r="9" spans="7:17" ht="11.25" hidden="1" customHeight="1" x14ac:dyDescent="0.25"/>
    <row r="10" spans="7:17" ht="29.25" customHeight="1" x14ac:dyDescent="0.25"/>
    <row r="11" spans="7:17" ht="30" customHeight="1" x14ac:dyDescent="0.25">
      <c r="G11" s="274" t="s">
        <v>2781</v>
      </c>
      <c r="H11" s="274"/>
      <c r="I11" s="274"/>
    </row>
    <row r="12" spans="7:17" ht="5.25" customHeight="1" x14ac:dyDescent="0.25"/>
    <row r="13" spans="7:17" ht="25.5" customHeight="1" x14ac:dyDescent="0.25">
      <c r="G13" s="30" t="s">
        <v>2611</v>
      </c>
      <c r="H13" s="31" t="s">
        <v>2738</v>
      </c>
      <c r="I13" s="30" t="str">
        <f>IF(FIRST_PERIOD_IN_FACT="","Не определено",FIRST_PERIOD_IN_FACT)&amp;" год"</f>
        <v>2022 год</v>
      </c>
      <c r="J13" s="177" t="str">
        <f>IF(FIRST_PERIOD_IN_FACT="","Не определено",FIRST_PERIOD_IN_FACT)&amp;" год"</f>
        <v>2022 год</v>
      </c>
      <c r="K13" s="30" t="s">
        <v>2782</v>
      </c>
      <c r="L13" s="30" t="s">
        <v>2783</v>
      </c>
      <c r="M13" s="288" t="s">
        <v>2784</v>
      </c>
      <c r="N13" s="246"/>
      <c r="O13" s="246"/>
      <c r="P13" s="293"/>
      <c r="Q13" s="260" t="s">
        <v>2785</v>
      </c>
    </row>
    <row r="14" spans="7:17" ht="40.5" customHeight="1" x14ac:dyDescent="0.25">
      <c r="G14" s="30">
        <v>1</v>
      </c>
      <c r="H14" s="66" t="s">
        <v>2755</v>
      </c>
      <c r="I14" s="66"/>
      <c r="J14" s="66"/>
      <c r="K14" s="64"/>
      <c r="L14" s="64"/>
      <c r="M14" s="30" t="s">
        <v>2786</v>
      </c>
      <c r="N14" s="30" t="s">
        <v>2787</v>
      </c>
      <c r="O14" s="30" t="s">
        <v>2788</v>
      </c>
      <c r="P14" s="30" t="s">
        <v>2789</v>
      </c>
      <c r="Q14" s="259"/>
    </row>
    <row r="15" spans="7:17" ht="15" customHeight="1" x14ac:dyDescent="0.25">
      <c r="G15" s="30">
        <v>2</v>
      </c>
      <c r="H15" s="66" t="s">
        <v>2757</v>
      </c>
      <c r="I15" s="120">
        <f>'Форма 4.1 расч.'!J26</f>
        <v>0</v>
      </c>
      <c r="J15" s="120">
        <f>'Форма 4.1 расч.'!K26</f>
        <v>-1</v>
      </c>
      <c r="K15" s="21"/>
      <c r="L15" s="21"/>
      <c r="M15" s="202"/>
      <c r="N15" s="203"/>
      <c r="O15" s="203"/>
      <c r="P15" s="203"/>
      <c r="Q15" s="204">
        <f>IF(SUM(M15:P15)&gt;0,-1,1)</f>
        <v>1</v>
      </c>
    </row>
    <row r="16" spans="7:17" ht="15" customHeight="1" x14ac:dyDescent="0.25">
      <c r="G16" s="30">
        <f t="shared" ref="G16:G23" si="1">G15+1</f>
        <v>3</v>
      </c>
      <c r="H16" s="66" t="s">
        <v>2758</v>
      </c>
      <c r="I16" s="120">
        <f>'Форма 4.1 расч.'!J27</f>
        <v>1</v>
      </c>
      <c r="J16" s="120">
        <f>'Форма 4.1 расч.'!K27</f>
        <v>-1</v>
      </c>
    </row>
    <row r="17" spans="7:10" ht="15" customHeight="1" x14ac:dyDescent="0.25">
      <c r="G17" s="30">
        <f t="shared" si="1"/>
        <v>4</v>
      </c>
      <c r="H17" s="66" t="s">
        <v>2790</v>
      </c>
      <c r="I17" s="66"/>
      <c r="J17" s="66"/>
    </row>
    <row r="18" spans="7:10" ht="15" customHeight="1" x14ac:dyDescent="0.25">
      <c r="G18" s="30">
        <f t="shared" si="1"/>
        <v>5</v>
      </c>
      <c r="H18" s="66" t="s">
        <v>2791</v>
      </c>
      <c r="I18" s="120">
        <f>'Форма 4.1 расч.'!J29</f>
        <v>0</v>
      </c>
      <c r="J18" s="120">
        <f>'Форма 4.1 расч.'!K29</f>
        <v>-1</v>
      </c>
    </row>
    <row r="19" spans="7:10" ht="15" customHeight="1" x14ac:dyDescent="0.25">
      <c r="G19" s="30">
        <f t="shared" si="1"/>
        <v>6</v>
      </c>
      <c r="H19" s="66" t="s">
        <v>2792</v>
      </c>
      <c r="I19" s="66"/>
      <c r="J19" s="66"/>
    </row>
    <row r="20" spans="7:10" ht="15" customHeight="1" x14ac:dyDescent="0.25">
      <c r="G20" s="30">
        <f t="shared" si="1"/>
        <v>7</v>
      </c>
      <c r="H20" s="66" t="s">
        <v>2793</v>
      </c>
      <c r="I20" s="120">
        <f>'Форма 4.1 расч.'!J31</f>
        <v>0</v>
      </c>
      <c r="J20" s="120">
        <f>'Форма 4.1 расч.'!K31</f>
        <v>0</v>
      </c>
    </row>
    <row r="21" spans="7:10" ht="15" customHeight="1" x14ac:dyDescent="0.25">
      <c r="G21" s="30">
        <f t="shared" si="1"/>
        <v>8</v>
      </c>
      <c r="H21" s="66" t="s">
        <v>2794</v>
      </c>
      <c r="I21" s="120">
        <f>I15*0.3+I16*0.3+I18*0.3+I20*0.1</f>
        <v>0.3</v>
      </c>
      <c r="J21" s="120">
        <f>J15*0.3+J16*0.3+J18*0.3+J20*0.1</f>
        <v>-0.89999999999999991</v>
      </c>
    </row>
    <row r="22" spans="7:10" ht="15" customHeight="1" x14ac:dyDescent="0.25">
      <c r="G22" s="30">
        <f t="shared" si="1"/>
        <v>9</v>
      </c>
      <c r="H22" s="66" t="s">
        <v>2795</v>
      </c>
      <c r="I22" s="205">
        <v>0.02</v>
      </c>
      <c r="J22" s="205">
        <v>0.02</v>
      </c>
    </row>
    <row r="23" spans="7:10" ht="33" customHeight="1" x14ac:dyDescent="0.25">
      <c r="G23" s="30">
        <f t="shared" si="1"/>
        <v>10</v>
      </c>
      <c r="H23" s="66" t="s">
        <v>2796</v>
      </c>
      <c r="I23" s="192">
        <f>IF(I21&gt;0,I21*I22*Q15,IF(Q15=1,I21*I22*Q15,-I21*I22*Q15))</f>
        <v>6.0000000000000001E-3</v>
      </c>
      <c r="J23" s="192">
        <f>IF(J21&gt;0,J21*J22*Q15,IF(Q15=1,J21*J22*Q15,-J21*J22*Q15))</f>
        <v>-1.7999999999999999E-2</v>
      </c>
    </row>
    <row r="25" spans="7:10" ht="45" customHeight="1" x14ac:dyDescent="0.15">
      <c r="H25" s="4" t="str">
        <f>IF(LEN(ruk_dol)=0,"",ruk_dol)</f>
        <v>Директор</v>
      </c>
      <c r="I25" s="182" t="str">
        <f>IF(LEN(ruk_FIO)=0,"",ruk_FIO)</f>
        <v>Кокин Алексей Владимирович</v>
      </c>
      <c r="J25" s="182" t="str">
        <f>IF(LEN(ruk_FIO)=0,"",ruk_FIO)</f>
        <v>Кокин Алексей Владимирович</v>
      </c>
    </row>
    <row r="26" spans="7:10" ht="22.5" customHeight="1" x14ac:dyDescent="0.25">
      <c r="H26" s="61" t="s">
        <v>2497</v>
      </c>
      <c r="I26" s="183" t="s">
        <v>2556</v>
      </c>
      <c r="J26" s="183" t="s">
        <v>2556</v>
      </c>
    </row>
  </sheetData>
  <sheetProtection formatColumns="0" formatRows="0" insertRows="0" deleteColumns="0" deleteRows="0" sort="0" autoFilter="0"/>
  <mergeCells count="3">
    <mergeCell ref="G11:I11"/>
    <mergeCell ref="M13:P13"/>
    <mergeCell ref="Q13:Q14"/>
  </mergeCells>
  <dataValidations count="1">
    <dataValidation type="whole" allowBlank="1" showErrorMessage="1" errorTitle="Ошибка" error="Допускается ввод только неотрицательных целых чисел!" sqref="M15:P15">
      <formula1>0</formula1>
      <formula2>9.99999999999999E+23</formula2>
    </dataValidation>
  </dataValidation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P29"/>
  <sheetViews>
    <sheetView showGridLines="0" topLeftCell="F9" workbookViewId="0">
      <selection activeCell="J20" sqref="J20"/>
    </sheetView>
  </sheetViews>
  <sheetFormatPr defaultColWidth="9.140625" defaultRowHeight="11.25" customHeight="1" x14ac:dyDescent="0.25"/>
  <cols>
    <col min="1" max="5" width="9.140625" hidden="1"/>
    <col min="6" max="6" width="3.7109375" customWidth="1"/>
    <col min="7" max="7" width="6.5703125" customWidth="1"/>
    <col min="8" max="8" width="52.85546875" customWidth="1"/>
    <col min="9" max="9" width="15.140625" customWidth="1"/>
    <col min="10" max="10" width="23.5703125" customWidth="1"/>
    <col min="11" max="11" width="13.7109375" customWidth="1"/>
    <col min="12" max="12" width="9.140625" hidden="1"/>
    <col min="13" max="13" width="15.140625" hidden="1" customWidth="1"/>
    <col min="14" max="15" width="13.7109375" hidden="1" customWidth="1"/>
    <col min="16" max="16" width="9.140625" hidden="1"/>
  </cols>
  <sheetData>
    <row r="1" spans="7:15" ht="10.5" hidden="1" customHeight="1" x14ac:dyDescent="0.15">
      <c r="M1" s="206" t="b">
        <f>REPORT_OWNER="Версия регулятора"</f>
        <v>0</v>
      </c>
      <c r="N1" s="206" t="b">
        <f>REPORT_OWNER="Версия регулятора"</f>
        <v>0</v>
      </c>
      <c r="O1" s="206" t="b">
        <f>REPORT_OWNER="Версия регулятора"</f>
        <v>0</v>
      </c>
    </row>
    <row r="2" spans="7:15" ht="10.5" hidden="1" customHeight="1" x14ac:dyDescent="0.25"/>
    <row r="3" spans="7:15" ht="10.5" hidden="1" customHeight="1" x14ac:dyDescent="0.25"/>
    <row r="4" spans="7:15" ht="10.5" hidden="1" customHeight="1" x14ac:dyDescent="0.25"/>
    <row r="5" spans="7:15" ht="10.5" hidden="1" customHeight="1" x14ac:dyDescent="0.25"/>
    <row r="6" spans="7:15" ht="10.5" hidden="1" customHeight="1" x14ac:dyDescent="0.25"/>
    <row r="7" spans="7:15" ht="10.5" hidden="1" customHeight="1" x14ac:dyDescent="0.25"/>
    <row r="8" spans="7:15" ht="10.5" hidden="1" customHeight="1" x14ac:dyDescent="0.25"/>
    <row r="9" spans="7:15" ht="10.5" customHeight="1" x14ac:dyDescent="0.25"/>
    <row r="10" spans="7:15" ht="24.75" customHeight="1" x14ac:dyDescent="0.25">
      <c r="G10" s="271" t="s">
        <v>2797</v>
      </c>
      <c r="H10" s="271"/>
      <c r="I10" s="271"/>
      <c r="J10" s="271"/>
      <c r="K10" s="271"/>
    </row>
    <row r="11" spans="7:15" ht="3.75" customHeight="1" x14ac:dyDescent="0.25">
      <c r="G11" s="245"/>
      <c r="H11" s="245"/>
      <c r="I11" s="245"/>
      <c r="J11" s="245"/>
      <c r="K11" s="245"/>
    </row>
    <row r="12" spans="7:15" ht="24" customHeight="1" x14ac:dyDescent="0.25">
      <c r="G12" s="254" t="s">
        <v>2611</v>
      </c>
      <c r="H12" s="254" t="s">
        <v>2798</v>
      </c>
      <c r="I12" s="268" t="str">
        <f>IF(FIRST_PERIOD_IN_FACT="","Не определено",FIRST_PERIOD_IN_FACT)&amp;" год"</f>
        <v>2022 год</v>
      </c>
      <c r="J12" s="268"/>
      <c r="K12" s="268"/>
      <c r="M12" s="292" t="str">
        <f>IF(FIRST_PERIOD_IN_FACT="","Не определено",FIRST_PERIOD_IN_FACT)&amp;" год"</f>
        <v>2022 год</v>
      </c>
      <c r="N12" s="292"/>
      <c r="O12" s="292"/>
    </row>
    <row r="13" spans="7:15" ht="51.75" customHeight="1" x14ac:dyDescent="0.25">
      <c r="G13" s="254"/>
      <c r="H13" s="254"/>
      <c r="I13" s="254" t="s">
        <v>2799</v>
      </c>
      <c r="J13" s="254" t="s">
        <v>2800</v>
      </c>
      <c r="K13" s="254"/>
      <c r="M13" s="254" t="s">
        <v>2799</v>
      </c>
      <c r="N13" s="254" t="s">
        <v>2800</v>
      </c>
      <c r="O13" s="254"/>
    </row>
    <row r="14" spans="7:15" ht="51.75" customHeight="1" x14ac:dyDescent="0.25">
      <c r="G14" s="254"/>
      <c r="H14" s="254"/>
      <c r="I14" s="254"/>
      <c r="J14" s="31" t="s">
        <v>2801</v>
      </c>
      <c r="K14" s="30" t="s">
        <v>2802</v>
      </c>
      <c r="M14" s="254"/>
      <c r="N14" s="31" t="s">
        <v>2801</v>
      </c>
      <c r="O14" s="30" t="s">
        <v>2802</v>
      </c>
    </row>
    <row r="15" spans="7:15" ht="6" customHeight="1" x14ac:dyDescent="0.25"/>
    <row r="16" spans="7:15" ht="56.25" customHeight="1" x14ac:dyDescent="0.25">
      <c r="G16" s="31" t="s">
        <v>44</v>
      </c>
      <c r="H16" s="116" t="s">
        <v>2803</v>
      </c>
      <c r="I16" s="207">
        <v>259.56700000000001</v>
      </c>
      <c r="J16" s="208" t="s">
        <v>2804</v>
      </c>
      <c r="K16" s="208" t="s">
        <v>2805</v>
      </c>
      <c r="M16" s="207"/>
      <c r="N16" s="208"/>
      <c r="O16" s="208"/>
    </row>
    <row r="17" spans="7:16" ht="52.5" customHeight="1" x14ac:dyDescent="0.25">
      <c r="G17" s="31" t="s">
        <v>2534</v>
      </c>
      <c r="H17" s="116" t="s">
        <v>2806</v>
      </c>
      <c r="I17" s="207">
        <v>124.974</v>
      </c>
      <c r="J17" s="208" t="s">
        <v>2804</v>
      </c>
      <c r="K17" s="208" t="s">
        <v>2805</v>
      </c>
      <c r="M17" s="207"/>
      <c r="N17" s="208"/>
      <c r="O17" s="208"/>
    </row>
    <row r="18" spans="7:16" ht="35.25" customHeight="1" x14ac:dyDescent="0.15">
      <c r="G18" s="31" t="s">
        <v>162</v>
      </c>
      <c r="H18" s="116" t="s">
        <v>2807</v>
      </c>
      <c r="I18" s="209">
        <f>IF(I16=0,0,I17/I16)</f>
        <v>0.48147106527409106</v>
      </c>
      <c r="J18" s="116"/>
      <c r="K18" s="116"/>
      <c r="L18" s="27">
        <f>IFERROR(I19/I16,0)</f>
        <v>8.9841929058778653</v>
      </c>
      <c r="M18" s="209">
        <f>IF(M16=0,0,M17/M16)</f>
        <v>0</v>
      </c>
      <c r="N18" s="116"/>
      <c r="O18" s="116"/>
      <c r="P18" s="27">
        <f>IFERROR(M19/M16,0)</f>
        <v>0</v>
      </c>
    </row>
    <row r="19" spans="7:16" ht="53.25" customHeight="1" x14ac:dyDescent="0.25">
      <c r="G19" s="31" t="s">
        <v>164</v>
      </c>
      <c r="H19" s="116" t="s">
        <v>2808</v>
      </c>
      <c r="I19" s="54">
        <f>'ф.8.3 Индикатив'!I15</f>
        <v>2332</v>
      </c>
      <c r="J19" s="208" t="s">
        <v>2809</v>
      </c>
      <c r="K19" s="208" t="s">
        <v>2810</v>
      </c>
      <c r="M19" s="54">
        <f>'ф.8.3 Индикатив'!J15</f>
        <v>2332</v>
      </c>
      <c r="N19" s="208"/>
      <c r="O19" s="208"/>
    </row>
    <row r="20" spans="7:16" ht="78" customHeight="1" x14ac:dyDescent="0.25">
      <c r="G20" s="31" t="s">
        <v>167</v>
      </c>
      <c r="H20" s="116" t="s">
        <v>2811</v>
      </c>
      <c r="I20" s="69">
        <v>474</v>
      </c>
      <c r="J20" s="208" t="s">
        <v>2804</v>
      </c>
      <c r="K20" s="208" t="s">
        <v>2805</v>
      </c>
      <c r="M20" s="69"/>
      <c r="N20" s="208"/>
      <c r="O20" s="208"/>
    </row>
    <row r="21" spans="7:16" ht="81.75" customHeight="1" x14ac:dyDescent="0.25">
      <c r="G21" s="31" t="s">
        <v>2548</v>
      </c>
      <c r="H21" s="116" t="s">
        <v>2812</v>
      </c>
      <c r="I21" s="207">
        <v>25</v>
      </c>
      <c r="J21" s="208" t="s">
        <v>2813</v>
      </c>
      <c r="K21" s="208" t="s">
        <v>2814</v>
      </c>
      <c r="M21" s="207"/>
      <c r="N21" s="208"/>
      <c r="O21" s="208"/>
    </row>
    <row r="22" spans="7:16" ht="25.5" customHeight="1" x14ac:dyDescent="0.25">
      <c r="G22" s="31" t="s">
        <v>2554</v>
      </c>
      <c r="H22" s="116" t="s">
        <v>2815</v>
      </c>
      <c r="I22" s="54">
        <f>MATCH(1,'Ф9.1Ф9.2'!$G$15:$G$23,0)</f>
        <v>5</v>
      </c>
      <c r="J22" s="116"/>
      <c r="K22" s="116"/>
      <c r="M22" s="54">
        <f>MATCH(1,'Ф9.1Ф9.2'!$L$15:$L$23,0)</f>
        <v>9</v>
      </c>
      <c r="N22" s="116"/>
      <c r="O22" s="116"/>
    </row>
    <row r="23" spans="7:16" ht="25.5" customHeight="1" x14ac:dyDescent="0.25">
      <c r="G23" s="31" t="s">
        <v>2712</v>
      </c>
      <c r="H23" s="116" t="s">
        <v>2816</v>
      </c>
      <c r="I23" s="54">
        <f>MATCH(1,'Ф9.1Ф9.2'!$G$30:$G$37,0)</f>
        <v>5</v>
      </c>
      <c r="J23" s="116"/>
      <c r="K23" s="116"/>
      <c r="M23" s="54">
        <f>MATCH(1,'Ф9.1Ф9.2'!$L$30:$L$37,0)</f>
        <v>8</v>
      </c>
      <c r="N23" s="116"/>
      <c r="O23" s="116"/>
    </row>
    <row r="24" spans="7:16" ht="11.25" customHeight="1" x14ac:dyDescent="0.25">
      <c r="G24" s="59"/>
      <c r="H24" s="153"/>
      <c r="I24" s="153"/>
      <c r="J24" s="153"/>
      <c r="K24" s="155"/>
      <c r="M24" s="153"/>
      <c r="N24" s="153"/>
      <c r="O24" s="155"/>
    </row>
    <row r="25" spans="7:16" ht="45" customHeight="1" x14ac:dyDescent="0.15">
      <c r="H25" s="4" t="str">
        <f>IF(LEN(ruk_dol)=0,"",ruk_dol)</f>
        <v>Директор</v>
      </c>
      <c r="I25" s="250" t="str">
        <f>IF(LEN(ruk_FIO)=0,"",ruk_FIO)</f>
        <v>Кокин Алексей Владимирович</v>
      </c>
      <c r="J25" s="250"/>
      <c r="K25" s="187"/>
      <c r="M25" s="250" t="str">
        <f>IF(LEN(ruk_FIO)=0,"",ruk_FIO)</f>
        <v>Кокин Алексей Владимирович</v>
      </c>
      <c r="N25" s="250"/>
      <c r="O25" s="187"/>
    </row>
    <row r="26" spans="7:16" ht="11.25" customHeight="1" x14ac:dyDescent="0.25">
      <c r="H26" s="61" t="s">
        <v>2497</v>
      </c>
      <c r="I26" s="270" t="s">
        <v>2556</v>
      </c>
      <c r="J26" s="245"/>
      <c r="K26" s="188" t="s">
        <v>2557</v>
      </c>
      <c r="M26" s="270" t="s">
        <v>2556</v>
      </c>
      <c r="N26" s="245"/>
      <c r="O26" s="188" t="s">
        <v>2557</v>
      </c>
    </row>
    <row r="27" spans="7:16" ht="33" customHeight="1" x14ac:dyDescent="0.25">
      <c r="G27" s="70"/>
      <c r="H27" s="70"/>
      <c r="I27" s="58"/>
      <c r="J27" s="58"/>
      <c r="K27" s="58"/>
      <c r="M27" s="58"/>
      <c r="N27" s="58"/>
      <c r="O27" s="58"/>
    </row>
    <row r="28" spans="7:16" ht="11.25" customHeight="1" x14ac:dyDescent="0.25">
      <c r="G28" s="154"/>
      <c r="H28" s="153"/>
      <c r="I28" s="153"/>
      <c r="J28" s="153"/>
      <c r="M28" s="153"/>
      <c r="N28" s="153"/>
    </row>
    <row r="29" spans="7:16" ht="11.25" customHeight="1" x14ac:dyDescent="0.25">
      <c r="G29" s="249"/>
      <c r="H29" s="249"/>
      <c r="I29" s="58"/>
      <c r="J29" s="58"/>
      <c r="M29" s="58"/>
      <c r="N29" s="58"/>
    </row>
  </sheetData>
  <sheetProtection formatColumns="0" formatRows="0" insertRows="0" deleteColumns="0" deleteRows="0" sort="0" autoFilter="0"/>
  <mergeCells count="15">
    <mergeCell ref="M12:O12"/>
    <mergeCell ref="M13:M14"/>
    <mergeCell ref="N13:O13"/>
    <mergeCell ref="M25:N25"/>
    <mergeCell ref="M26:N26"/>
    <mergeCell ref="G10:K10"/>
    <mergeCell ref="G11:K11"/>
    <mergeCell ref="H12:H14"/>
    <mergeCell ref="G12:G14"/>
    <mergeCell ref="G29:H29"/>
    <mergeCell ref="I13:I14"/>
    <mergeCell ref="J13:K13"/>
    <mergeCell ref="I12:K12"/>
    <mergeCell ref="I25:J25"/>
    <mergeCell ref="I26:J26"/>
  </mergeCells>
  <dataValidations count="11">
    <dataValidation type="decimal" allowBlank="1" showErrorMessage="1" errorTitle="Ошибка" error="Некорректное значение! Проверьте данные в ячейках I16:I17." sqref="I18 M18">
      <formula1>0</formula1>
      <formula2>1</formula2>
    </dataValidation>
    <dataValidation type="whole" allowBlank="1" showErrorMessage="1" errorTitle="Ошибка" error="Допускается ввод только неотрицательных целых чисел!" sqref="M2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M2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2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2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M2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2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M1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J16:K23 N16:O23">
      <formula1>900</formula1>
    </dataValidation>
    <dataValidation type="decimal" allowBlank="1" showErrorMessage="1" errorTitle="Ошибка" error="Допускается ввод только неотрицательных чисел!" sqref="I21 M21 I16:I17 M16:M17">
      <formula1>0</formula1>
      <formula2>9.99999999999999E+23</formula2>
    </dataValidation>
  </dataValidation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T37"/>
  <sheetViews>
    <sheetView showGridLines="0" topLeftCell="D9" zoomScale="70" workbookViewId="0"/>
  </sheetViews>
  <sheetFormatPr defaultRowHeight="11.25" customHeight="1" x14ac:dyDescent="0.25"/>
  <cols>
    <col min="1" max="3" width="9.140625" hidden="1"/>
    <col min="4" max="5" width="3.7109375" customWidth="1"/>
    <col min="6" max="6" width="72.42578125" customWidth="1"/>
    <col min="7" max="11" width="13.7109375" customWidth="1"/>
    <col min="12" max="16" width="13.7109375" hidden="1" customWidth="1"/>
    <col min="17" max="17" width="22.7109375" customWidth="1"/>
    <col min="18" max="18" width="25.7109375" customWidth="1"/>
    <col min="19" max="20" width="20.5703125" customWidth="1"/>
  </cols>
  <sheetData>
    <row r="1" spans="5:20" ht="20.25" hidden="1" customHeight="1" x14ac:dyDescent="0.25">
      <c r="L1" s="25" t="b">
        <f>REPORT_OWNER="Версия регулятора"</f>
        <v>0</v>
      </c>
      <c r="M1" s="25" t="b">
        <f>REPORT_OWNER="Версия регулятора"</f>
        <v>0</v>
      </c>
      <c r="N1" s="25" t="b">
        <f>REPORT_OWNER="Версия регулятора"</f>
        <v>0</v>
      </c>
      <c r="O1" s="25" t="b">
        <f>REPORT_OWNER="Версия регулятора"</f>
        <v>0</v>
      </c>
      <c r="P1" s="25" t="b">
        <f>REPORT_OWNER="Версия регулятора"</f>
        <v>0</v>
      </c>
    </row>
    <row r="2" spans="5:20" ht="20.25" hidden="1" customHeight="1" x14ac:dyDescent="0.25"/>
    <row r="3" spans="5:20" ht="20.25" hidden="1" customHeight="1" x14ac:dyDescent="0.25"/>
    <row r="4" spans="5:20" ht="20.25" hidden="1" customHeight="1" x14ac:dyDescent="0.25"/>
    <row r="5" spans="5:20" ht="20.25" hidden="1" customHeight="1" x14ac:dyDescent="0.25"/>
    <row r="6" spans="5:20" ht="20.25" hidden="1" customHeight="1" x14ac:dyDescent="0.25"/>
    <row r="7" spans="5:20" ht="20.25" hidden="1" customHeight="1" x14ac:dyDescent="0.25"/>
    <row r="8" spans="5:20" ht="20.25" hidden="1" customHeight="1" x14ac:dyDescent="0.25"/>
    <row r="9" spans="5:20" ht="20.25" customHeight="1" x14ac:dyDescent="0.25"/>
    <row r="10" spans="5:20" ht="30" customHeight="1" x14ac:dyDescent="0.25">
      <c r="E10" s="294" t="s">
        <v>2817</v>
      </c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</row>
    <row r="11" spans="5:20" ht="5.25" customHeight="1" x14ac:dyDescent="0.25"/>
    <row r="12" spans="5:20" ht="32.25" customHeight="1" x14ac:dyDescent="0.25">
      <c r="E12" s="254" t="s">
        <v>2611</v>
      </c>
      <c r="F12" s="295" t="s">
        <v>2818</v>
      </c>
      <c r="G12" s="254" t="s">
        <v>2819</v>
      </c>
      <c r="H12" s="254" t="s">
        <v>2820</v>
      </c>
      <c r="I12" s="254" t="s">
        <v>2821</v>
      </c>
      <c r="J12" s="254" t="s">
        <v>2822</v>
      </c>
      <c r="K12" s="254" t="s">
        <v>2823</v>
      </c>
      <c r="L12" s="297" t="s">
        <v>2626</v>
      </c>
      <c r="M12" s="298"/>
      <c r="N12" s="298"/>
      <c r="O12" s="298"/>
      <c r="P12" s="299"/>
      <c r="Q12" s="296" t="s">
        <v>2824</v>
      </c>
      <c r="R12" s="254" t="s">
        <v>2825</v>
      </c>
      <c r="S12" s="254" t="s">
        <v>2826</v>
      </c>
      <c r="T12" s="254"/>
    </row>
    <row r="13" spans="5:20" ht="15" customHeight="1" x14ac:dyDescent="0.25">
      <c r="E13" s="254"/>
      <c r="F13" s="295"/>
      <c r="G13" s="254"/>
      <c r="H13" s="254"/>
      <c r="I13" s="254"/>
      <c r="J13" s="254"/>
      <c r="K13" s="254"/>
      <c r="L13" s="210" t="s">
        <v>2819</v>
      </c>
      <c r="M13" s="210" t="s">
        <v>2820</v>
      </c>
      <c r="N13" s="210" t="s">
        <v>2821</v>
      </c>
      <c r="O13" s="210" t="s">
        <v>2822</v>
      </c>
      <c r="P13" s="210" t="s">
        <v>2823</v>
      </c>
      <c r="Q13" s="296"/>
      <c r="R13" s="254"/>
      <c r="S13" s="30" t="str">
        <f>IF(FIRST_PERIOD_IN_LT="","Не определено",FIRST_PERIOD_IN_LT)&amp;" год"</f>
        <v>2019 год</v>
      </c>
      <c r="T13" s="30" t="str">
        <f>IF(FIRST_PERIOD_IN_LT="","Не определено",FIRST_PERIOD_IN_LT+1)&amp;" год"</f>
        <v>2020 год</v>
      </c>
    </row>
    <row r="14" spans="5:20" ht="12" customHeight="1" x14ac:dyDescent="0.25">
      <c r="E14" s="211">
        <v>1</v>
      </c>
      <c r="F14" s="211">
        <v>2</v>
      </c>
      <c r="G14" s="211">
        <v>3</v>
      </c>
      <c r="H14" s="211">
        <v>4</v>
      </c>
      <c r="I14" s="211">
        <v>5</v>
      </c>
      <c r="J14" s="211">
        <v>6</v>
      </c>
      <c r="K14" s="211">
        <v>7</v>
      </c>
      <c r="Q14" s="211">
        <v>8</v>
      </c>
      <c r="R14" s="211">
        <v>9</v>
      </c>
      <c r="S14" s="211">
        <v>10</v>
      </c>
      <c r="T14" s="211">
        <v>11</v>
      </c>
    </row>
    <row r="15" spans="5:20" ht="25.5" customHeight="1" x14ac:dyDescent="0.25">
      <c r="E15" s="31">
        <v>1</v>
      </c>
      <c r="F15" s="66" t="s">
        <v>2827</v>
      </c>
      <c r="G15" s="9">
        <f>IF(SUM(H15,I15,J15)=3,1,0)</f>
        <v>0</v>
      </c>
      <c r="H15" s="9">
        <f>IF('ф.1.9 Характеристика'!$I$16&gt;=7500,1,0)</f>
        <v>0</v>
      </c>
      <c r="I15" s="9">
        <f>IF('ф.1.9 Характеристика'!$I$18&lt;0.1,1,0)</f>
        <v>0</v>
      </c>
      <c r="J15" s="13">
        <f>IF('ф.1.9 Характеристика'!I21&gt;=20,1,0)</f>
        <v>1</v>
      </c>
      <c r="K15" s="13" t="s">
        <v>2828</v>
      </c>
      <c r="L15" s="9">
        <f>IF(SUM(M15,N15,O15)=3,1,0)</f>
        <v>0</v>
      </c>
      <c r="M15" s="9">
        <f>IF('ф.1.9 Характеристика'!$M$16&gt;=7500,1,0)</f>
        <v>0</v>
      </c>
      <c r="N15" s="9">
        <f>IF('ф.1.9 Характеристика'!$M$18&lt;0.1,1,0)</f>
        <v>1</v>
      </c>
      <c r="O15" s="9">
        <f>IF('ф.1.9 Характеристика'!M21&gt;=20,1,0)</f>
        <v>0</v>
      </c>
      <c r="P15" s="13" t="s">
        <v>2828</v>
      </c>
      <c r="Q15" s="212">
        <v>9.6239000000000008</v>
      </c>
      <c r="R15" s="213">
        <v>9.2490000000000003E-2</v>
      </c>
      <c r="S15" s="213">
        <v>0.3</v>
      </c>
      <c r="T15" s="213">
        <v>0.3</v>
      </c>
    </row>
    <row r="16" spans="5:20" ht="25.5" customHeight="1" x14ac:dyDescent="0.25">
      <c r="E16" s="31">
        <v>2</v>
      </c>
      <c r="F16" s="66" t="s">
        <v>2829</v>
      </c>
      <c r="G16" s="9">
        <f>IF(SUM(H16,I16,J16,K16)=4,1,0)</f>
        <v>0</v>
      </c>
      <c r="H16" s="9">
        <f>IF('ф.1.9 Характеристика'!$I$16&gt;=7500,1,0)</f>
        <v>0</v>
      </c>
      <c r="I16" s="9">
        <f>IF('ф.1.9 Характеристика'!$I$18&lt;0.1,1,0)</f>
        <v>0</v>
      </c>
      <c r="J16" s="13">
        <f>IF('ф.1.9 Характеристика'!I21&lt;20,1,0)</f>
        <v>0</v>
      </c>
      <c r="K16" s="13">
        <f>IF('ф.1.9 Характеристика'!I20&lt;25000,1,0)</f>
        <v>1</v>
      </c>
      <c r="L16" s="9">
        <f>IF(SUM(M16,N16,O16,P16)=4,1,0)</f>
        <v>0</v>
      </c>
      <c r="M16" s="9">
        <f>IF('ф.1.9 Характеристика'!$M$16&gt;=7500,1,0)</f>
        <v>0</v>
      </c>
      <c r="N16" s="9">
        <f>IF('ф.1.9 Характеристика'!$M$18&lt;0.1,1,0)</f>
        <v>1</v>
      </c>
      <c r="O16" s="9">
        <f>IF('ф.1.9 Характеристика'!M21&lt;20,1,0)</f>
        <v>1</v>
      </c>
      <c r="P16" s="9">
        <f>IF('ф.1.9 Характеристика'!M20&lt;25000,1,0)</f>
        <v>1</v>
      </c>
      <c r="Q16" s="213">
        <v>4.7397600000000004</v>
      </c>
      <c r="R16" s="213">
        <v>8.9580000000000007E-2</v>
      </c>
      <c r="S16" s="213">
        <v>0.3</v>
      </c>
      <c r="T16" s="213">
        <v>0.3</v>
      </c>
    </row>
    <row r="17" spans="5:20" ht="25.5" customHeight="1" x14ac:dyDescent="0.25">
      <c r="E17" s="31" t="s">
        <v>162</v>
      </c>
      <c r="F17" s="66" t="s">
        <v>2830</v>
      </c>
      <c r="G17" s="9">
        <f>IF(SUM(H17,I17,J17)=3,1,0)</f>
        <v>0</v>
      </c>
      <c r="H17" s="9">
        <f>IF('ф.1.9 Характеристика'!$I$16&gt;=7500,1,0)</f>
        <v>0</v>
      </c>
      <c r="I17" s="9">
        <f>IF('ф.1.9 Характеристика'!$I$18&lt;0.1,1,0)</f>
        <v>0</v>
      </c>
      <c r="J17" s="13">
        <f>IF('ф.1.9 Характеристика'!I21&lt;20,1,0)</f>
        <v>0</v>
      </c>
      <c r="K17" s="9">
        <f>IF('ф.1.9 Характеристика'!I20&gt;=25000,1,0)</f>
        <v>0</v>
      </c>
      <c r="L17" s="9">
        <f>IF(SUM(M17,N17,O17)=3,1,0)</f>
        <v>0</v>
      </c>
      <c r="M17" s="9">
        <f>IF('ф.1.9 Характеристика'!$M$16&gt;=7500,1,0)</f>
        <v>0</v>
      </c>
      <c r="N17" s="9">
        <f>IF('ф.1.9 Характеристика'!$M$18&lt;0.1,1,0)</f>
        <v>1</v>
      </c>
      <c r="O17" s="9">
        <f>IF('ф.1.9 Характеристика'!M21&lt;20,1,0)</f>
        <v>1</v>
      </c>
      <c r="P17" s="13" t="s">
        <v>2828</v>
      </c>
      <c r="Q17" s="213">
        <v>2.9252099999999999</v>
      </c>
      <c r="R17" s="213">
        <v>9.1189999999999993E-2</v>
      </c>
      <c r="S17" s="213">
        <v>0.3</v>
      </c>
      <c r="T17" s="213">
        <v>0.3</v>
      </c>
    </row>
    <row r="18" spans="5:20" ht="15" customHeight="1" x14ac:dyDescent="0.25">
      <c r="E18" s="31" t="s">
        <v>164</v>
      </c>
      <c r="F18" s="66" t="s">
        <v>2831</v>
      </c>
      <c r="G18" s="9">
        <f>IF(SUM(H18,I18,)=2,1,0)</f>
        <v>0</v>
      </c>
      <c r="H18" s="9">
        <f>IF('ф.1.9 Характеристика'!$I$16&gt;=7500,1,0)</f>
        <v>0</v>
      </c>
      <c r="I18" s="9">
        <f>IF(OR('ф.1.9 Характеристика'!$I$18&gt;0.1,'ф.1.9 Характеристика'!$I$18=0.1),1,0)</f>
        <v>1</v>
      </c>
      <c r="J18" s="13" t="s">
        <v>2828</v>
      </c>
      <c r="K18" s="13" t="s">
        <v>2828</v>
      </c>
      <c r="L18" s="9">
        <f>IF(SUM(M18,N18,)=2,1,0)</f>
        <v>0</v>
      </c>
      <c r="M18" s="9">
        <f>IF('ф.1.9 Характеристика'!$M$16&gt;=7500,1,0)</f>
        <v>0</v>
      </c>
      <c r="N18" s="9">
        <f>IF(OR('ф.1.9 Характеристика'!$M$18&gt;0.1,'ф.1.9 Характеристика'!$M$18=0.1),1,0)</f>
        <v>0</v>
      </c>
      <c r="O18" s="13" t="s">
        <v>2828</v>
      </c>
      <c r="P18" s="13" t="s">
        <v>2828</v>
      </c>
      <c r="Q18" s="213">
        <v>3.3357999999999999</v>
      </c>
      <c r="R18" s="213">
        <v>0.13389999999999999</v>
      </c>
      <c r="S18" s="213">
        <v>0.3</v>
      </c>
      <c r="T18" s="213">
        <v>0.3</v>
      </c>
    </row>
    <row r="19" spans="5:20" ht="15" customHeight="1" x14ac:dyDescent="0.25">
      <c r="E19" s="31" t="s">
        <v>167</v>
      </c>
      <c r="F19" s="66" t="s">
        <v>2832</v>
      </c>
      <c r="G19" s="9">
        <f>IF(SUM(H19,I19,)=2,1,0)</f>
        <v>1</v>
      </c>
      <c r="H19" s="9">
        <f>IF(AND('ф.1.9 Характеристика'!$I$16&gt;=10,'ф.1.9 Характеристика'!$I$16&lt;7500),1,0)</f>
        <v>1</v>
      </c>
      <c r="I19" s="9">
        <f>IF(OR('ф.1.9 Характеристика'!$I$18&gt;0.3,'ф.1.9 Характеристика'!$I$18=0.3),1,0)</f>
        <v>1</v>
      </c>
      <c r="J19" s="13" t="s">
        <v>2828</v>
      </c>
      <c r="K19" s="13" t="s">
        <v>2828</v>
      </c>
      <c r="L19" s="9">
        <f>IF(SUM(M19,N19,)=2,1,0)</f>
        <v>0</v>
      </c>
      <c r="M19" s="9">
        <f>IF(AND('ф.1.9 Характеристика'!$M$16&gt;=10,'ф.1.9 Характеристика'!$M$16&lt;7500),1,0)</f>
        <v>0</v>
      </c>
      <c r="N19" s="9">
        <f>IF(OR('ф.1.9 Характеристика'!$M$18&gt;0.3,'ф.1.9 Характеристика'!$M$18=0.3),1,0)</f>
        <v>0</v>
      </c>
      <c r="O19" s="13" t="s">
        <v>2828</v>
      </c>
      <c r="P19" s="13" t="s">
        <v>2828</v>
      </c>
      <c r="Q19" s="213">
        <v>2.3309799999999998</v>
      </c>
      <c r="R19" s="213">
        <v>0.21967999999999999</v>
      </c>
      <c r="S19" s="213">
        <v>0.3</v>
      </c>
      <c r="T19" s="213">
        <v>0.3</v>
      </c>
    </row>
    <row r="20" spans="5:20" ht="25.5" customHeight="1" x14ac:dyDescent="0.25">
      <c r="E20" s="31" t="s">
        <v>2548</v>
      </c>
      <c r="F20" s="66" t="s">
        <v>2833</v>
      </c>
      <c r="G20" s="9">
        <f>IF(SUM(H20,I20,J20,K20)=4,1,0)</f>
        <v>0</v>
      </c>
      <c r="H20" s="9">
        <f>IF(AND('ф.1.9 Характеристика'!$I$16&gt;=10,'ф.1.9 Характеристика'!$I$16&lt;7500),1,0)</f>
        <v>1</v>
      </c>
      <c r="I20" s="9">
        <f>IF('ф.1.9 Характеристика'!$I$18&lt;0.3,1,0)</f>
        <v>0</v>
      </c>
      <c r="J20" s="9">
        <f>IF('ф.1.9 Характеристика'!$L$18&lt;20,1,0)</f>
        <v>1</v>
      </c>
      <c r="K20" s="9">
        <f>IF('ф.1.9 Характеристика'!I19&lt;10000,1,0)</f>
        <v>1</v>
      </c>
      <c r="L20" s="9">
        <f>IF(SUM(M20,N20,O20,P20)=4,1,0)</f>
        <v>0</v>
      </c>
      <c r="M20" s="9">
        <f>IF(AND('ф.1.9 Характеристика'!$M$16&gt;=10,'ф.1.9 Характеристика'!$M$16&lt;7500),1,0)</f>
        <v>0</v>
      </c>
      <c r="N20" s="9">
        <f>IF('ф.1.9 Характеристика'!$M$18&lt;0.3,1,0)</f>
        <v>1</v>
      </c>
      <c r="O20" s="9">
        <f>IF('ф.1.9 Характеристика'!$P$18&lt;20,1,0)</f>
        <v>1</v>
      </c>
      <c r="P20" s="9">
        <f>IF('ф.1.9 Характеристика'!M19&lt;10000,1,0)</f>
        <v>1</v>
      </c>
      <c r="Q20" s="213">
        <v>4.5054600000000002</v>
      </c>
      <c r="R20" s="213">
        <v>0.28361999999999998</v>
      </c>
      <c r="S20" s="213">
        <v>0.3</v>
      </c>
      <c r="T20" s="213">
        <v>0.3</v>
      </c>
    </row>
    <row r="21" spans="5:20" ht="25.5" customHeight="1" x14ac:dyDescent="0.25">
      <c r="E21" s="31" t="s">
        <v>2554</v>
      </c>
      <c r="F21" s="66" t="s">
        <v>2834</v>
      </c>
      <c r="G21" s="9">
        <f>IF(SUM(H21,I21,J21,K21)=4,1,0)</f>
        <v>0</v>
      </c>
      <c r="H21" s="9">
        <f>IF(AND('ф.1.9 Характеристика'!$I$16&gt;=10,'ф.1.9 Характеристика'!$I$16&lt;7500),1,0)</f>
        <v>1</v>
      </c>
      <c r="I21" s="9">
        <f>IF('ф.1.9 Характеристика'!$I$18&lt;0.3,1,0)</f>
        <v>0</v>
      </c>
      <c r="J21" s="9">
        <f>IF('ф.1.9 Характеристика'!$L$18&lt;20,1,0)</f>
        <v>1</v>
      </c>
      <c r="K21" s="9">
        <f>IF('ф.1.9 Характеристика'!I19&gt;=10000,1,0)</f>
        <v>0</v>
      </c>
      <c r="L21" s="9">
        <f>IF(SUM(M21,N21,O21,P21)=4,1,0)</f>
        <v>0</v>
      </c>
      <c r="M21" s="9">
        <f>IF(AND('ф.1.9 Характеристика'!$M$16&gt;=10,'ф.1.9 Характеристика'!$M$16&lt;7500),1,0)</f>
        <v>0</v>
      </c>
      <c r="N21" s="9">
        <f>IF('ф.1.9 Характеристика'!$M$18&lt;0.3,1,0)</f>
        <v>1</v>
      </c>
      <c r="O21" s="9">
        <f>IF('ф.1.9 Характеристика'!$P$18&lt;20,1,0)</f>
        <v>1</v>
      </c>
      <c r="P21" s="9">
        <f>IF('ф.1.9 Характеристика'!M19&gt;=10000,1,0)</f>
        <v>0</v>
      </c>
      <c r="Q21" s="213">
        <v>6.1130899999999997</v>
      </c>
      <c r="R21" s="213">
        <v>0.1817</v>
      </c>
      <c r="S21" s="213">
        <v>0.3</v>
      </c>
      <c r="T21" s="213">
        <v>0.3</v>
      </c>
    </row>
    <row r="22" spans="5:20" ht="25.5" customHeight="1" x14ac:dyDescent="0.25">
      <c r="E22" s="31" t="s">
        <v>2712</v>
      </c>
      <c r="F22" s="66" t="s">
        <v>2835</v>
      </c>
      <c r="G22" s="9">
        <f>IF(SUM(H22,I22,J22)=3,1,0)</f>
        <v>0</v>
      </c>
      <c r="H22" s="9">
        <f>IF(AND('ф.1.9 Характеристика'!$I$16&gt;=10,'ф.1.9 Характеристика'!$I$16&lt;7500),1,0)</f>
        <v>1</v>
      </c>
      <c r="I22" s="9">
        <f>IF('ф.1.9 Характеристика'!$I$18&lt;0.3,1,0)</f>
        <v>0</v>
      </c>
      <c r="J22" s="9">
        <f>IF('ф.1.9 Характеристика'!$L$18&gt;=20,1,0)</f>
        <v>0</v>
      </c>
      <c r="K22" s="13" t="s">
        <v>2828</v>
      </c>
      <c r="L22" s="9">
        <f>IF(SUM(M22,N22,O22)=3,1,0)</f>
        <v>0</v>
      </c>
      <c r="M22" s="9">
        <f>IF(AND('ф.1.9 Характеристика'!$M$16&gt;=10,'ф.1.9 Характеристика'!$M$16&lt;7500),1,0)</f>
        <v>0</v>
      </c>
      <c r="N22" s="9">
        <f>IF('ф.1.9 Характеристика'!$M$18&lt;0.3,1,0)</f>
        <v>1</v>
      </c>
      <c r="O22" s="9">
        <f>IF('ф.1.9 Характеристика'!$P$18&gt;=20,1,0)</f>
        <v>0</v>
      </c>
      <c r="P22" s="13" t="s">
        <v>2828</v>
      </c>
      <c r="Q22" s="213">
        <v>5.8507600000000002</v>
      </c>
      <c r="R22" s="213">
        <v>0.18958</v>
      </c>
      <c r="S22" s="213">
        <v>0.3</v>
      </c>
      <c r="T22" s="213">
        <v>0.3</v>
      </c>
    </row>
    <row r="23" spans="5:20" ht="15" customHeight="1" x14ac:dyDescent="0.25">
      <c r="E23" s="31" t="s">
        <v>2714</v>
      </c>
      <c r="F23" s="66" t="s">
        <v>2836</v>
      </c>
      <c r="G23" s="9">
        <f>H23</f>
        <v>0</v>
      </c>
      <c r="H23" s="9">
        <f>IF('ф.1.9 Характеристика'!$I$16&lt;10,1,0)</f>
        <v>0</v>
      </c>
      <c r="I23" s="13" t="s">
        <v>2828</v>
      </c>
      <c r="J23" s="13" t="s">
        <v>2828</v>
      </c>
      <c r="K23" s="13" t="s">
        <v>2828</v>
      </c>
      <c r="L23" s="9">
        <f>M23</f>
        <v>1</v>
      </c>
      <c r="M23" s="9">
        <f>IF('ф.1.9 Характеристика'!$M$16&lt;10,1,0)</f>
        <v>1</v>
      </c>
      <c r="N23" s="13" t="s">
        <v>2828</v>
      </c>
      <c r="O23" s="13" t="s">
        <v>2828</v>
      </c>
      <c r="P23" s="13" t="s">
        <v>2828</v>
      </c>
      <c r="Q23" s="213">
        <v>1.3036799999999999</v>
      </c>
      <c r="R23" s="213">
        <v>0.19006999999999999</v>
      </c>
      <c r="S23" s="213">
        <v>0.3</v>
      </c>
      <c r="T23" s="213">
        <v>0.3</v>
      </c>
    </row>
    <row r="24" spans="5:20" ht="15" customHeight="1" x14ac:dyDescent="0.25"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R24" s="215"/>
      <c r="S24" s="215"/>
      <c r="T24" s="215"/>
    </row>
    <row r="25" spans="5:20" ht="30" customHeight="1" x14ac:dyDescent="0.25">
      <c r="E25" s="294" t="s">
        <v>2837</v>
      </c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</row>
    <row r="26" spans="5:20" ht="5.25" customHeight="1" x14ac:dyDescent="0.25"/>
    <row r="27" spans="5:20" ht="40.5" customHeight="1" x14ac:dyDescent="0.25">
      <c r="E27" s="254" t="s">
        <v>2611</v>
      </c>
      <c r="F27" s="295" t="s">
        <v>2818</v>
      </c>
      <c r="G27" s="254" t="s">
        <v>2819</v>
      </c>
      <c r="H27" s="254" t="s">
        <v>2820</v>
      </c>
      <c r="I27" s="254" t="s">
        <v>2821</v>
      </c>
      <c r="J27" s="255"/>
      <c r="K27" s="255"/>
      <c r="L27" s="254" t="s">
        <v>2819</v>
      </c>
      <c r="M27" s="254" t="s">
        <v>2820</v>
      </c>
      <c r="N27" s="254" t="s">
        <v>2821</v>
      </c>
      <c r="O27" s="255"/>
      <c r="P27" s="255"/>
      <c r="Q27" s="254" t="s">
        <v>2824</v>
      </c>
      <c r="R27" s="254" t="s">
        <v>2825</v>
      </c>
      <c r="S27" s="254" t="s">
        <v>2826</v>
      </c>
      <c r="T27" s="254"/>
    </row>
    <row r="28" spans="5:20" ht="15" customHeight="1" x14ac:dyDescent="0.25">
      <c r="E28" s="254"/>
      <c r="F28" s="295"/>
      <c r="G28" s="254"/>
      <c r="H28" s="254"/>
      <c r="I28" s="254"/>
      <c r="J28" s="267"/>
      <c r="K28" s="267"/>
      <c r="L28" s="254"/>
      <c r="M28" s="254"/>
      <c r="N28" s="254"/>
      <c r="O28" s="267"/>
      <c r="P28" s="267"/>
      <c r="Q28" s="254"/>
      <c r="R28" s="254"/>
      <c r="S28" s="30" t="str">
        <f>IF(FIRST_PERIOD_IN_LT="","Не определено",FIRST_PERIOD_IN_LT)&amp;" год"</f>
        <v>2019 год</v>
      </c>
      <c r="T28" s="30" t="str">
        <f>IF(FIRST_PERIOD_IN_LT="","Не определено",FIRST_PERIOD_IN_LT+1)&amp;" год"</f>
        <v>2020 год</v>
      </c>
    </row>
    <row r="29" spans="5:20" ht="12" customHeight="1" x14ac:dyDescent="0.25">
      <c r="E29" s="211">
        <v>1</v>
      </c>
      <c r="F29" s="211">
        <v>2</v>
      </c>
      <c r="G29" s="211">
        <v>3</v>
      </c>
      <c r="H29" s="211">
        <v>4</v>
      </c>
      <c r="I29" s="211">
        <v>5</v>
      </c>
      <c r="J29" s="211">
        <v>6</v>
      </c>
      <c r="K29" s="211">
        <v>7</v>
      </c>
      <c r="Q29" s="211">
        <v>8</v>
      </c>
      <c r="R29" s="211">
        <v>9</v>
      </c>
      <c r="S29" s="211">
        <v>10</v>
      </c>
      <c r="T29" s="211">
        <v>11</v>
      </c>
    </row>
    <row r="30" spans="5:20" ht="15" customHeight="1" x14ac:dyDescent="0.25">
      <c r="E30" s="31">
        <v>1</v>
      </c>
      <c r="F30" s="66" t="s">
        <v>2838</v>
      </c>
      <c r="G30" s="9">
        <f t="shared" ref="G30:G35" si="0">IF(SUM(H30,I30,)=2,1,0)</f>
        <v>0</v>
      </c>
      <c r="H30" s="9">
        <f>IF('ф.1.9 Характеристика'!$I$16&gt;=7500,1,0)</f>
        <v>0</v>
      </c>
      <c r="I30" s="9">
        <f>IF('ф.1.9 Характеристика'!$I$18&lt;0.1,1,0)</f>
        <v>0</v>
      </c>
      <c r="J30" s="116"/>
      <c r="K30" s="116"/>
      <c r="L30" s="9">
        <f t="shared" ref="L30:L35" si="1">IF(SUM(M30,N30,)=2,1,0)</f>
        <v>0</v>
      </c>
      <c r="M30" s="9">
        <f>IF('ф.1.9 Характеристика'!$M$16&gt;=7500,1,0)</f>
        <v>0</v>
      </c>
      <c r="N30" s="9">
        <f>IF('ф.1.9 Характеристика'!$M$18&lt;0.1,1,0)</f>
        <v>1</v>
      </c>
      <c r="O30" s="116"/>
      <c r="P30" s="116"/>
      <c r="Q30" s="213">
        <v>1.9674400000000001</v>
      </c>
      <c r="R30" s="213">
        <v>7.9000000000000001E-2</v>
      </c>
      <c r="S30" s="213">
        <v>0.3</v>
      </c>
      <c r="T30" s="213">
        <v>0.3</v>
      </c>
    </row>
    <row r="31" spans="5:20" ht="15" customHeight="1" x14ac:dyDescent="0.25">
      <c r="E31" s="31">
        <v>2</v>
      </c>
      <c r="F31" s="66" t="s">
        <v>2831</v>
      </c>
      <c r="G31" s="9">
        <f t="shared" si="0"/>
        <v>0</v>
      </c>
      <c r="H31" s="9">
        <f>IF('ф.1.9 Характеристика'!$I$16&gt;=7500,1,0)</f>
        <v>0</v>
      </c>
      <c r="I31" s="9">
        <f>IF(OR('ф.1.9 Характеристика'!$I$18&gt;0.1,'ф.1.9 Характеристика'!$I$18=0.1),1,0)</f>
        <v>1</v>
      </c>
      <c r="J31" s="116"/>
      <c r="K31" s="116"/>
      <c r="L31" s="9">
        <f t="shared" si="1"/>
        <v>0</v>
      </c>
      <c r="M31" s="9">
        <f>IF('ф.1.9 Характеристика'!$M$16&gt;=7500,1,0)</f>
        <v>0</v>
      </c>
      <c r="N31" s="9">
        <f>IF(OR('ф.1.9 Характеристика'!$M$18&gt;0.1,'ф.1.9 Характеристика'!$M$18=0.1),1,0)</f>
        <v>0</v>
      </c>
      <c r="O31" s="116"/>
      <c r="P31" s="116"/>
      <c r="Q31" s="213">
        <v>1.2335499999999999</v>
      </c>
      <c r="R31" s="213">
        <v>0.13947999999999999</v>
      </c>
      <c r="S31" s="213">
        <v>0.3</v>
      </c>
      <c r="T31" s="213">
        <v>0.3</v>
      </c>
    </row>
    <row r="32" spans="5:20" ht="15" customHeight="1" x14ac:dyDescent="0.25">
      <c r="E32" s="31" t="s">
        <v>162</v>
      </c>
      <c r="F32" s="66" t="s">
        <v>2839</v>
      </c>
      <c r="G32" s="9">
        <f t="shared" si="0"/>
        <v>0</v>
      </c>
      <c r="H32" s="9">
        <f>IF(AND('ф.1.9 Характеристика'!$I$16&gt;=3000,'ф.1.9 Характеристика'!$I$16&lt;7500),1,0)</f>
        <v>0</v>
      </c>
      <c r="I32" s="9">
        <f>IF('ф.1.9 Характеристика'!$I$18&lt;0.15,1,0)</f>
        <v>0</v>
      </c>
      <c r="J32" s="116"/>
      <c r="K32" s="116"/>
      <c r="L32" s="9">
        <f t="shared" si="1"/>
        <v>0</v>
      </c>
      <c r="M32" s="9">
        <f>IF(AND('ф.1.9 Характеристика'!$M$16&gt;=3000,'ф.1.9 Характеристика'!$M$16&lt;7500),1,0)</f>
        <v>0</v>
      </c>
      <c r="N32" s="9">
        <f>IF('ф.1.9 Характеристика'!$M$18&lt;0.15,1,0)</f>
        <v>1</v>
      </c>
      <c r="O32" s="116"/>
      <c r="P32" s="116"/>
      <c r="Q32" s="213">
        <v>1.78816</v>
      </c>
      <c r="R32" s="213">
        <v>0.14552999999999999</v>
      </c>
      <c r="S32" s="213">
        <v>0.3</v>
      </c>
      <c r="T32" s="213">
        <v>0.3</v>
      </c>
    </row>
    <row r="33" spans="5:20" ht="15" customHeight="1" x14ac:dyDescent="0.25">
      <c r="E33" s="31" t="s">
        <v>164</v>
      </c>
      <c r="F33" s="66" t="s">
        <v>2840</v>
      </c>
      <c r="G33" s="9">
        <f t="shared" si="0"/>
        <v>0</v>
      </c>
      <c r="H33" s="9">
        <f>IF(AND('ф.1.9 Характеристика'!$I$16&gt;=3000,'ф.1.9 Характеристика'!$I$16&lt;7500),1,0)</f>
        <v>0</v>
      </c>
      <c r="I33" s="9">
        <f>IF(OR('ф.1.9 Характеристика'!$I$18&gt;0.15,'ф.1.9 Характеристика'!$I$18=0.15),1,0)</f>
        <v>1</v>
      </c>
      <c r="J33" s="116"/>
      <c r="K33" s="116"/>
      <c r="L33" s="9">
        <f t="shared" si="1"/>
        <v>0</v>
      </c>
      <c r="M33" s="9">
        <f>IF(AND('ф.1.9 Характеристика'!$M$16&gt;=3000,'ф.1.9 Характеристика'!$M$16&lt;7500),1,0)</f>
        <v>0</v>
      </c>
      <c r="N33" s="9">
        <f>IF(OR('ф.1.9 Характеристика'!$M$18&gt;0.15,'ф.1.9 Характеристика'!$M$18=0.15),1,0)</f>
        <v>0</v>
      </c>
      <c r="O33" s="116"/>
      <c r="P33" s="116"/>
      <c r="Q33" s="213">
        <v>0.75107999999999997</v>
      </c>
      <c r="R33" s="213">
        <v>0.17702000000000001</v>
      </c>
      <c r="S33" s="213">
        <v>0.3</v>
      </c>
      <c r="T33" s="213">
        <v>0.3</v>
      </c>
    </row>
    <row r="34" spans="5:20" ht="15" customHeight="1" x14ac:dyDescent="0.25">
      <c r="E34" s="31" t="s">
        <v>167</v>
      </c>
      <c r="F34" s="66" t="s">
        <v>2841</v>
      </c>
      <c r="G34" s="9">
        <f t="shared" si="0"/>
        <v>1</v>
      </c>
      <c r="H34" s="9">
        <f>IF(AND('ф.1.9 Характеристика'!$I$16&gt;=100,'ф.1.9 Характеристика'!$I$16&lt;3000),1,0)</f>
        <v>1</v>
      </c>
      <c r="I34" s="9">
        <f>IF(OR('ф.1.9 Характеристика'!$I$18&gt;0.35,'ф.1.9 Характеристика'!$I$18=0.35),1,0)</f>
        <v>1</v>
      </c>
      <c r="J34" s="116"/>
      <c r="K34" s="116"/>
      <c r="L34" s="9">
        <f t="shared" si="1"/>
        <v>0</v>
      </c>
      <c r="M34" s="9">
        <f>IF(AND('ф.1.9 Характеристика'!$M$16&gt;=100,'ф.1.9 Характеристика'!$M$16&lt;3000),1,0)</f>
        <v>0</v>
      </c>
      <c r="N34" s="9">
        <f>IF(OR('ф.1.9 Характеристика'!$M$18&gt;0.35,'ф.1.9 Характеристика'!$M$18=0.35),1,0)</f>
        <v>0</v>
      </c>
      <c r="O34" s="116"/>
      <c r="P34" s="116"/>
      <c r="Q34" s="213">
        <v>0.56438999999999995</v>
      </c>
      <c r="R34" s="213">
        <v>0.17379</v>
      </c>
      <c r="S34" s="213">
        <v>0.3</v>
      </c>
      <c r="T34" s="213">
        <v>0.3</v>
      </c>
    </row>
    <row r="35" spans="5:20" ht="15" customHeight="1" x14ac:dyDescent="0.25">
      <c r="E35" s="31" t="s">
        <v>2548</v>
      </c>
      <c r="F35" s="66" t="s">
        <v>2842</v>
      </c>
      <c r="G35" s="9">
        <f t="shared" si="0"/>
        <v>0</v>
      </c>
      <c r="H35" s="9">
        <f>IF(AND('ф.1.9 Характеристика'!$I$16&gt;=100,'ф.1.9 Характеристика'!$I$16&lt;3000),1,0)</f>
        <v>1</v>
      </c>
      <c r="I35" s="9">
        <f>IF('ф.1.9 Характеристика'!$I$18&lt;0.35,1,0)</f>
        <v>0</v>
      </c>
      <c r="J35" s="116"/>
      <c r="K35" s="116"/>
      <c r="L35" s="9">
        <f t="shared" si="1"/>
        <v>0</v>
      </c>
      <c r="M35" s="9">
        <f>IF(AND('ф.1.9 Характеристика'!$M$16&gt;=100,'ф.1.9 Характеристика'!$M$16&lt;3000),1,0)</f>
        <v>0</v>
      </c>
      <c r="N35" s="9">
        <f>IF('ф.1.9 Характеристика'!$M$18&lt;0.35,1,0)</f>
        <v>1</v>
      </c>
      <c r="O35" s="116"/>
      <c r="P35" s="116"/>
      <c r="Q35" s="213">
        <v>1.0079499999999999</v>
      </c>
      <c r="R35" s="213">
        <v>0.16106999999999999</v>
      </c>
      <c r="S35" s="213">
        <v>0.3</v>
      </c>
      <c r="T35" s="213">
        <v>0.3</v>
      </c>
    </row>
    <row r="36" spans="5:20" ht="15" customHeight="1" x14ac:dyDescent="0.25">
      <c r="E36" s="31" t="s">
        <v>2554</v>
      </c>
      <c r="F36" s="66" t="s">
        <v>2843</v>
      </c>
      <c r="G36" s="9">
        <f>H36</f>
        <v>0</v>
      </c>
      <c r="H36" s="9">
        <f>IF(AND('ф.1.9 Характеристика'!$I$16&gt;=10,'ф.1.9 Характеристика'!$I$16&lt;100),1,0)</f>
        <v>0</v>
      </c>
      <c r="I36" s="13" t="s">
        <v>2828</v>
      </c>
      <c r="J36" s="116"/>
      <c r="K36" s="116"/>
      <c r="L36" s="9">
        <f>M36</f>
        <v>0</v>
      </c>
      <c r="M36" s="9">
        <f>IF(AND('ф.1.9 Характеристика'!$M$16&gt;=10,'ф.1.9 Характеристика'!$M$16&lt;100),1,0)</f>
        <v>0</v>
      </c>
      <c r="N36" s="13" t="s">
        <v>2828</v>
      </c>
      <c r="O36" s="116"/>
      <c r="P36" s="116"/>
      <c r="Q36" s="213">
        <v>0.78503000000000001</v>
      </c>
      <c r="R36" s="213">
        <v>0.24091000000000001</v>
      </c>
      <c r="S36" s="213">
        <v>0.3</v>
      </c>
      <c r="T36" s="213">
        <v>0.3</v>
      </c>
    </row>
    <row r="37" spans="5:20" ht="15" customHeight="1" x14ac:dyDescent="0.25">
      <c r="E37" s="31" t="s">
        <v>2712</v>
      </c>
      <c r="F37" s="66" t="s">
        <v>2836</v>
      </c>
      <c r="G37" s="9">
        <f>H37</f>
        <v>0</v>
      </c>
      <c r="H37" s="9">
        <f>IF('ф.1.9 Характеристика'!$I$16&lt;10,1,0)</f>
        <v>0</v>
      </c>
      <c r="I37" s="13" t="s">
        <v>2828</v>
      </c>
      <c r="J37" s="116"/>
      <c r="K37" s="116"/>
      <c r="L37" s="9">
        <f>M37</f>
        <v>1</v>
      </c>
      <c r="M37" s="9">
        <f>IF('ф.1.9 Характеристика'!$M$16&lt;10,1,0)</f>
        <v>1</v>
      </c>
      <c r="N37" s="13" t="s">
        <v>2828</v>
      </c>
      <c r="O37" s="116"/>
      <c r="P37" s="116"/>
      <c r="Q37" s="213">
        <v>0.92642000000000002</v>
      </c>
      <c r="R37" s="213">
        <v>0.12407</v>
      </c>
      <c r="S37" s="213">
        <v>0.3</v>
      </c>
      <c r="T37" s="213">
        <v>0.3</v>
      </c>
    </row>
  </sheetData>
  <sheetProtection formatColumns="0" formatRows="0" insertRows="0" deleteColumns="0" deleteRows="0" sort="0" autoFilter="0"/>
  <mergeCells count="28">
    <mergeCell ref="E25:T25"/>
    <mergeCell ref="E27:E28"/>
    <mergeCell ref="F27:F28"/>
    <mergeCell ref="G27:G28"/>
    <mergeCell ref="H27:H28"/>
    <mergeCell ref="I27:I28"/>
    <mergeCell ref="J27:J28"/>
    <mergeCell ref="K27:K28"/>
    <mergeCell ref="Q27:Q28"/>
    <mergeCell ref="L27:L28"/>
    <mergeCell ref="M27:M28"/>
    <mergeCell ref="N27:N28"/>
    <mergeCell ref="O27:O28"/>
    <mergeCell ref="P27:P28"/>
    <mergeCell ref="R27:R28"/>
    <mergeCell ref="S27:T27"/>
    <mergeCell ref="E10:T10"/>
    <mergeCell ref="E12:E13"/>
    <mergeCell ref="F12:F13"/>
    <mergeCell ref="G12:G13"/>
    <mergeCell ref="H12:H13"/>
    <mergeCell ref="I12:I13"/>
    <mergeCell ref="J12:J13"/>
    <mergeCell ref="K12:K13"/>
    <mergeCell ref="Q12:Q13"/>
    <mergeCell ref="R12:R13"/>
    <mergeCell ref="L12:P12"/>
    <mergeCell ref="S12:T12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5:BO23"/>
  <sheetViews>
    <sheetView showGridLines="0" workbookViewId="0"/>
  </sheetViews>
  <sheetFormatPr defaultColWidth="9.140625" defaultRowHeight="11.25" customHeight="1" x14ac:dyDescent="0.25"/>
  <cols>
    <col min="1" max="1" width="11" customWidth="1"/>
    <col min="9" max="11" width="10.140625" customWidth="1"/>
    <col min="12" max="13" width="12.28515625" customWidth="1"/>
  </cols>
  <sheetData>
    <row r="5" spans="1:67" ht="15" customHeight="1" x14ac:dyDescent="0.25">
      <c r="A5" s="99" t="s">
        <v>219</v>
      </c>
    </row>
    <row r="6" spans="1:67" ht="20.25" customHeight="1" x14ac:dyDescent="0.25">
      <c r="G6" s="73" t="s">
        <v>220</v>
      </c>
      <c r="H6" s="92"/>
      <c r="I6" s="100"/>
    </row>
    <row r="12" spans="1:67" ht="11.25" customHeight="1" x14ac:dyDescent="0.25">
      <c r="A12" s="99" t="s">
        <v>221</v>
      </c>
    </row>
    <row r="13" spans="1:67" ht="15" customHeight="1" x14ac:dyDescent="0.15">
      <c r="F13" s="73" t="s">
        <v>220</v>
      </c>
      <c r="G13" s="31" t="s">
        <v>222</v>
      </c>
      <c r="H13" s="100"/>
      <c r="I13" s="101"/>
      <c r="J13" s="100"/>
      <c r="K13" s="102"/>
      <c r="L13" s="10"/>
      <c r="M13" s="10"/>
      <c r="N13" s="103"/>
      <c r="O13" s="104"/>
      <c r="P13" s="100"/>
      <c r="Q13" s="100"/>
      <c r="R13" s="100"/>
      <c r="S13" s="54">
        <f>T13+U13+V13+AA13</f>
        <v>0</v>
      </c>
      <c r="T13" s="69"/>
      <c r="U13" s="69"/>
      <c r="V13" s="69"/>
      <c r="W13" s="69"/>
      <c r="X13" s="69"/>
      <c r="Y13" s="69"/>
      <c r="Z13" s="54">
        <f>S13-W13-X13-Y13-AA13</f>
        <v>0</v>
      </c>
      <c r="AA13" s="69"/>
      <c r="AB13" s="105"/>
      <c r="AC13" s="100"/>
      <c r="AD13" s="106"/>
      <c r="AE13" s="106"/>
      <c r="AF13" s="106"/>
      <c r="AG13" s="107"/>
      <c r="AH13" s="106"/>
      <c r="AI13" s="108"/>
      <c r="AP13" s="109">
        <f>IF(AND(N13="В",AG13="1"),SUMPRODUCT(S13,O13),0)</f>
        <v>0</v>
      </c>
      <c r="AQ13" s="109">
        <f>IF(AND(N13="В",AG13="1"),S13,0)</f>
        <v>0</v>
      </c>
      <c r="AR13" s="109">
        <f>IF(N13="П",SUMPRODUCT(S13,O13),0)</f>
        <v>0</v>
      </c>
      <c r="AS13" s="109">
        <f>IF(N13="П",S13,0)</f>
        <v>0</v>
      </c>
      <c r="AW13" s="21">
        <f>L13</f>
        <v>0</v>
      </c>
      <c r="AX13" s="21">
        <f>M13</f>
        <v>0</v>
      </c>
      <c r="AY13" s="110">
        <f>N13</f>
        <v>0</v>
      </c>
      <c r="AZ13" s="111">
        <f>O13</f>
        <v>0</v>
      </c>
      <c r="BA13" s="54">
        <f>BB13+BC13+BD13+BI13</f>
        <v>0</v>
      </c>
      <c r="BB13" s="112">
        <f t="shared" ref="BB13:BG13" si="0">T13</f>
        <v>0</v>
      </c>
      <c r="BC13" s="113">
        <f t="shared" si="0"/>
        <v>0</v>
      </c>
      <c r="BD13" s="113">
        <f t="shared" si="0"/>
        <v>0</v>
      </c>
      <c r="BE13" s="113">
        <f t="shared" si="0"/>
        <v>0</v>
      </c>
      <c r="BF13" s="113">
        <f t="shared" si="0"/>
        <v>0</v>
      </c>
      <c r="BG13" s="113">
        <f t="shared" si="0"/>
        <v>0</v>
      </c>
      <c r="BH13" s="54">
        <f>BA13-BE13-BF13-BG13-BI13</f>
        <v>0</v>
      </c>
      <c r="BI13" s="113">
        <f>AA13</f>
        <v>0</v>
      </c>
      <c r="BJ13" s="114">
        <f>AG13</f>
        <v>0</v>
      </c>
      <c r="BK13" s="115"/>
      <c r="BL13" s="109">
        <f>IF(AND(AY13="В",BJ13="1"),SUMPRODUCT(AZ13,BA13),0)</f>
        <v>0</v>
      </c>
      <c r="BM13" s="109">
        <f>IF(AND(AY13="В",BJ13="1"),BA13,0)</f>
        <v>0</v>
      </c>
      <c r="BN13" s="109">
        <f>IF(AY13="П",SUMPRODUCT(AZ13,BA13),0)</f>
        <v>0</v>
      </c>
      <c r="BO13" s="109">
        <f>IF(AY13="П",BA13,0)</f>
        <v>0</v>
      </c>
    </row>
    <row r="16" spans="1:67" ht="11.25" customHeight="1" x14ac:dyDescent="0.25">
      <c r="A16" s="99" t="s">
        <v>223</v>
      </c>
    </row>
    <row r="18" spans="1:24" ht="15" customHeight="1" x14ac:dyDescent="0.25">
      <c r="F18" s="73" t="s">
        <v>220</v>
      </c>
      <c r="G18" s="31"/>
      <c r="H18" s="116"/>
      <c r="I18" s="117"/>
      <c r="J18" s="118"/>
      <c r="K18" s="118"/>
      <c r="L18" s="118"/>
      <c r="M18" s="119"/>
      <c r="N18" s="118"/>
      <c r="O18" s="119"/>
      <c r="P18" s="52">
        <f>Q18+R18+S18+X18</f>
        <v>0</v>
      </c>
      <c r="Q18" s="119"/>
      <c r="R18" s="119"/>
      <c r="S18" s="119"/>
      <c r="T18" s="119"/>
      <c r="U18" s="119"/>
      <c r="V18" s="119"/>
      <c r="W18" s="120">
        <f>P18-T18-U18-V18-X18</f>
        <v>0</v>
      </c>
      <c r="X18" s="119"/>
    </row>
    <row r="22" spans="1:24" ht="15" customHeight="1" x14ac:dyDescent="0.25">
      <c r="A22" s="99" t="s">
        <v>224</v>
      </c>
    </row>
    <row r="23" spans="1:24" ht="15" customHeight="1" x14ac:dyDescent="0.15">
      <c r="A23" s="72" t="b">
        <f>TRUE</f>
        <v>1</v>
      </c>
      <c r="E23" s="73" t="s">
        <v>220</v>
      </c>
      <c r="F23" s="74"/>
      <c r="G23" s="121"/>
      <c r="H23" s="75"/>
      <c r="I23" s="76"/>
    </row>
  </sheetData>
  <sheetProtection formatColumns="0" formatRows="0" insertRows="0" deleteColumns="0" deleteRows="0" sort="0" autoFilter="0"/>
  <dataValidations count="8">
    <dataValidation type="list" allowBlank="1" showInputMessage="1" showErrorMessage="1" errorTitle="Ошибка" sqref="H23">
      <formula1>doc_list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N13 AY13">
      <formula1>VID_END_EE</formula1>
    </dataValidation>
    <dataValidation type="list" allowBlank="1" showInputMessage="1" showErrorMessage="1" errorTitle="Ошибка" error="Выберите значение из списка" prompt="Выберите значение из списка" sqref="I13">
      <formula1>VID_OBJECT</formula1>
    </dataValidation>
    <dataValidation type="textLength" operator="lessThanOrEqual" allowBlank="1" showInputMessage="1" showErrorMessage="1" errorTitle="Ошибка" error="Допускается ввод не более 900 символов!" sqref="I6 G23 I23">
      <formula1>900</formula1>
    </dataValidation>
    <dataValidation type="list" allowBlank="1" showInputMessage="1" showErrorMessage="1" errorTitle="Ошибка" error="Выберите значение из списка" sqref="AE13">
      <formula1>f_8_1_ae</formula1>
    </dataValidation>
    <dataValidation type="list" allowBlank="1" showInputMessage="1" showErrorMessage="1" errorTitle="Ошибка" error="Выберите значение из списка" sqref="AG13">
      <formula1>bln_binary</formula1>
    </dataValidation>
    <dataValidation type="list" allowBlank="1" showInputMessage="1" showErrorMessage="1" errorTitle="Ошибка" error="Выберите значение из списка" sqref="AI13">
      <formula1>doc_list</formula1>
    </dataValidation>
    <dataValidation type="list" allowBlank="1" showInputMessage="1" showErrorMessage="1" errorTitle="Ошибка" error="Выберите значение из списка" sqref="BJ13">
      <formula1>bln_binary</formula1>
    </dataValidation>
  </dataValidation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148"/>
  <sheetViews>
    <sheetView showGridLines="0" workbookViewId="0"/>
  </sheetViews>
  <sheetFormatPr defaultColWidth="9.140625" defaultRowHeight="11.25" customHeight="1" x14ac:dyDescent="0.25"/>
  <sheetData>
    <row r="1" spans="1:5" ht="11.25" customHeight="1" x14ac:dyDescent="0.25">
      <c r="A1" t="s">
        <v>225</v>
      </c>
      <c r="B1" t="s">
        <v>226</v>
      </c>
      <c r="C1" t="s">
        <v>227</v>
      </c>
      <c r="D1" t="s">
        <v>225</v>
      </c>
      <c r="E1" t="s">
        <v>228</v>
      </c>
    </row>
    <row r="2" spans="1:5" ht="11.25" customHeight="1" x14ac:dyDescent="0.25">
      <c r="A2" t="s">
        <v>229</v>
      </c>
      <c r="B2" t="s">
        <v>229</v>
      </c>
      <c r="C2" t="s">
        <v>230</v>
      </c>
      <c r="D2" t="s">
        <v>229</v>
      </c>
      <c r="E2" t="s">
        <v>231</v>
      </c>
    </row>
    <row r="3" spans="1:5" ht="11.25" customHeight="1" x14ac:dyDescent="0.25">
      <c r="A3" t="s">
        <v>229</v>
      </c>
      <c r="B3" t="s">
        <v>232</v>
      </c>
      <c r="C3" t="s">
        <v>233</v>
      </c>
    </row>
    <row r="4" spans="1:5" ht="11.25" customHeight="1" x14ac:dyDescent="0.25">
      <c r="A4" t="s">
        <v>229</v>
      </c>
      <c r="B4" t="s">
        <v>234</v>
      </c>
      <c r="C4" t="s">
        <v>235</v>
      </c>
    </row>
    <row r="5" spans="1:5" ht="11.25" customHeight="1" x14ac:dyDescent="0.25">
      <c r="A5" t="s">
        <v>229</v>
      </c>
      <c r="B5" t="s">
        <v>236</v>
      </c>
      <c r="C5" t="s">
        <v>237</v>
      </c>
    </row>
    <row r="6" spans="1:5" ht="11.25" customHeight="1" x14ac:dyDescent="0.25">
      <c r="A6" t="s">
        <v>229</v>
      </c>
      <c r="B6" t="s">
        <v>238</v>
      </c>
      <c r="C6" t="s">
        <v>239</v>
      </c>
    </row>
    <row r="7" spans="1:5" ht="11.25" customHeight="1" x14ac:dyDescent="0.25">
      <c r="A7" t="s">
        <v>229</v>
      </c>
      <c r="B7" t="s">
        <v>240</v>
      </c>
      <c r="C7" t="s">
        <v>241</v>
      </c>
    </row>
    <row r="8" spans="1:5" ht="11.25" customHeight="1" x14ac:dyDescent="0.25">
      <c r="A8" t="s">
        <v>229</v>
      </c>
      <c r="B8" t="s">
        <v>242</v>
      </c>
      <c r="C8" t="s">
        <v>243</v>
      </c>
    </row>
    <row r="9" spans="1:5" ht="11.25" customHeight="1" x14ac:dyDescent="0.25">
      <c r="A9" t="s">
        <v>229</v>
      </c>
      <c r="B9" t="s">
        <v>244</v>
      </c>
      <c r="C9" t="s">
        <v>245</v>
      </c>
    </row>
    <row r="10" spans="1:5" ht="11.25" customHeight="1" x14ac:dyDescent="0.25">
      <c r="A10" t="s">
        <v>229</v>
      </c>
      <c r="B10" t="s">
        <v>246</v>
      </c>
      <c r="C10" t="s">
        <v>247</v>
      </c>
    </row>
    <row r="11" spans="1:5" ht="11.25" customHeight="1" x14ac:dyDescent="0.25">
      <c r="A11" t="s">
        <v>229</v>
      </c>
      <c r="B11" t="s">
        <v>248</v>
      </c>
      <c r="C11" t="s">
        <v>249</v>
      </c>
    </row>
    <row r="12" spans="1:5" ht="11.25" customHeight="1" x14ac:dyDescent="0.25">
      <c r="A12" t="s">
        <v>229</v>
      </c>
      <c r="B12" t="s">
        <v>250</v>
      </c>
      <c r="C12" t="s">
        <v>251</v>
      </c>
    </row>
    <row r="13" spans="1:5" ht="11.25" customHeight="1" x14ac:dyDescent="0.25">
      <c r="A13" t="s">
        <v>229</v>
      </c>
      <c r="B13" t="s">
        <v>252</v>
      </c>
      <c r="C13" t="s">
        <v>253</v>
      </c>
    </row>
    <row r="14" spans="1:5" ht="11.25" customHeight="1" x14ac:dyDescent="0.25">
      <c r="A14" t="s">
        <v>229</v>
      </c>
      <c r="B14" t="s">
        <v>254</v>
      </c>
      <c r="C14" t="s">
        <v>255</v>
      </c>
    </row>
    <row r="15" spans="1:5" ht="11.25" customHeight="1" x14ac:dyDescent="0.25">
      <c r="A15" t="s">
        <v>229</v>
      </c>
      <c r="B15" t="s">
        <v>256</v>
      </c>
      <c r="C15" t="s">
        <v>257</v>
      </c>
    </row>
    <row r="16" spans="1:5" ht="11.25" customHeight="1" x14ac:dyDescent="0.25">
      <c r="A16" t="s">
        <v>229</v>
      </c>
      <c r="B16" t="s">
        <v>258</v>
      </c>
      <c r="C16" t="s">
        <v>259</v>
      </c>
    </row>
    <row r="17" spans="1:3" ht="11.25" customHeight="1" x14ac:dyDescent="0.25">
      <c r="A17" t="s">
        <v>229</v>
      </c>
      <c r="B17" t="s">
        <v>260</v>
      </c>
      <c r="C17" t="s">
        <v>261</v>
      </c>
    </row>
    <row r="18" spans="1:3" ht="11.25" customHeight="1" x14ac:dyDescent="0.25">
      <c r="A18" t="s">
        <v>229</v>
      </c>
      <c r="B18" t="s">
        <v>262</v>
      </c>
      <c r="C18" t="s">
        <v>263</v>
      </c>
    </row>
    <row r="19" spans="1:3" ht="11.25" customHeight="1" x14ac:dyDescent="0.25">
      <c r="A19" t="s">
        <v>229</v>
      </c>
      <c r="B19" t="s">
        <v>264</v>
      </c>
      <c r="C19" t="s">
        <v>265</v>
      </c>
    </row>
    <row r="20" spans="1:3" ht="11.25" customHeight="1" x14ac:dyDescent="0.25">
      <c r="A20" t="s">
        <v>229</v>
      </c>
      <c r="B20" t="s">
        <v>266</v>
      </c>
      <c r="C20" t="s">
        <v>267</v>
      </c>
    </row>
    <row r="21" spans="1:3" ht="11.25" customHeight="1" x14ac:dyDescent="0.25">
      <c r="A21" t="s">
        <v>229</v>
      </c>
      <c r="B21" t="s">
        <v>268</v>
      </c>
      <c r="C21" t="s">
        <v>269</v>
      </c>
    </row>
    <row r="22" spans="1:3" ht="11.25" customHeight="1" x14ac:dyDescent="0.25">
      <c r="A22" t="s">
        <v>229</v>
      </c>
      <c r="B22" t="s">
        <v>270</v>
      </c>
      <c r="C22" t="s">
        <v>271</v>
      </c>
    </row>
    <row r="23" spans="1:3" ht="11.25" customHeight="1" x14ac:dyDescent="0.25">
      <c r="A23" t="s">
        <v>229</v>
      </c>
      <c r="B23" t="s">
        <v>272</v>
      </c>
      <c r="C23" t="s">
        <v>273</v>
      </c>
    </row>
    <row r="24" spans="1:3" ht="11.25" customHeight="1" x14ac:dyDescent="0.25">
      <c r="A24" t="s">
        <v>229</v>
      </c>
      <c r="B24" t="s">
        <v>274</v>
      </c>
      <c r="C24" t="s">
        <v>275</v>
      </c>
    </row>
    <row r="25" spans="1:3" ht="11.25" customHeight="1" x14ac:dyDescent="0.25">
      <c r="A25" t="s">
        <v>229</v>
      </c>
      <c r="B25" t="s">
        <v>276</v>
      </c>
      <c r="C25" t="s">
        <v>277</v>
      </c>
    </row>
    <row r="26" spans="1:3" ht="11.25" customHeight="1" x14ac:dyDescent="0.25">
      <c r="A26" t="s">
        <v>229</v>
      </c>
      <c r="B26" t="s">
        <v>278</v>
      </c>
      <c r="C26" t="s">
        <v>279</v>
      </c>
    </row>
    <row r="27" spans="1:3" ht="11.25" customHeight="1" x14ac:dyDescent="0.25">
      <c r="A27" t="s">
        <v>229</v>
      </c>
      <c r="B27" t="s">
        <v>280</v>
      </c>
      <c r="C27" t="s">
        <v>281</v>
      </c>
    </row>
    <row r="28" spans="1:3" ht="11.25" customHeight="1" x14ac:dyDescent="0.25">
      <c r="A28" t="s">
        <v>229</v>
      </c>
      <c r="B28" t="s">
        <v>282</v>
      </c>
      <c r="C28" t="s">
        <v>283</v>
      </c>
    </row>
    <row r="29" spans="1:3" ht="11.25" customHeight="1" x14ac:dyDescent="0.25">
      <c r="A29" t="s">
        <v>229</v>
      </c>
      <c r="B29" t="s">
        <v>284</v>
      </c>
      <c r="C29" t="s">
        <v>285</v>
      </c>
    </row>
    <row r="30" spans="1:3" ht="11.25" customHeight="1" x14ac:dyDescent="0.25">
      <c r="A30" t="s">
        <v>229</v>
      </c>
      <c r="B30" t="s">
        <v>286</v>
      </c>
      <c r="C30" t="s">
        <v>287</v>
      </c>
    </row>
    <row r="31" spans="1:3" ht="11.25" customHeight="1" x14ac:dyDescent="0.25">
      <c r="A31" t="s">
        <v>229</v>
      </c>
      <c r="B31" t="s">
        <v>288</v>
      </c>
      <c r="C31" t="s">
        <v>289</v>
      </c>
    </row>
    <row r="32" spans="1:3" ht="11.25" customHeight="1" x14ac:dyDescent="0.25">
      <c r="A32" t="s">
        <v>229</v>
      </c>
      <c r="B32" t="s">
        <v>290</v>
      </c>
      <c r="C32" t="s">
        <v>291</v>
      </c>
    </row>
    <row r="33" spans="1:3" ht="11.25" customHeight="1" x14ac:dyDescent="0.25">
      <c r="A33" t="s">
        <v>229</v>
      </c>
      <c r="B33" t="s">
        <v>292</v>
      </c>
      <c r="C33" t="s">
        <v>293</v>
      </c>
    </row>
    <row r="34" spans="1:3" ht="11.25" customHeight="1" x14ac:dyDescent="0.25">
      <c r="A34" t="s">
        <v>229</v>
      </c>
      <c r="B34" t="s">
        <v>294</v>
      </c>
      <c r="C34" t="s">
        <v>295</v>
      </c>
    </row>
    <row r="35" spans="1:3" ht="11.25" customHeight="1" x14ac:dyDescent="0.25">
      <c r="A35" t="s">
        <v>229</v>
      </c>
      <c r="B35" t="s">
        <v>296</v>
      </c>
      <c r="C35" t="s">
        <v>297</v>
      </c>
    </row>
    <row r="36" spans="1:3" ht="11.25" customHeight="1" x14ac:dyDescent="0.25">
      <c r="A36" t="s">
        <v>229</v>
      </c>
      <c r="B36" t="s">
        <v>298</v>
      </c>
      <c r="C36" t="s">
        <v>299</v>
      </c>
    </row>
    <row r="37" spans="1:3" ht="11.25" customHeight="1" x14ac:dyDescent="0.25">
      <c r="A37" t="s">
        <v>229</v>
      </c>
      <c r="B37" t="s">
        <v>300</v>
      </c>
      <c r="C37" t="s">
        <v>301</v>
      </c>
    </row>
    <row r="38" spans="1:3" ht="11.25" customHeight="1" x14ac:dyDescent="0.25">
      <c r="A38" t="s">
        <v>229</v>
      </c>
      <c r="B38" t="s">
        <v>302</v>
      </c>
      <c r="C38" t="s">
        <v>303</v>
      </c>
    </row>
    <row r="39" spans="1:3" ht="11.25" customHeight="1" x14ac:dyDescent="0.25">
      <c r="A39" t="s">
        <v>229</v>
      </c>
      <c r="B39" t="s">
        <v>304</v>
      </c>
      <c r="C39" t="s">
        <v>305</v>
      </c>
    </row>
    <row r="40" spans="1:3" ht="11.25" customHeight="1" x14ac:dyDescent="0.25">
      <c r="A40" t="s">
        <v>229</v>
      </c>
      <c r="B40" t="s">
        <v>306</v>
      </c>
      <c r="C40" t="s">
        <v>307</v>
      </c>
    </row>
    <row r="41" spans="1:3" ht="11.25" customHeight="1" x14ac:dyDescent="0.25">
      <c r="A41" t="s">
        <v>229</v>
      </c>
      <c r="B41" t="s">
        <v>308</v>
      </c>
      <c r="C41" t="s">
        <v>309</v>
      </c>
    </row>
    <row r="42" spans="1:3" ht="11.25" customHeight="1" x14ac:dyDescent="0.25">
      <c r="A42" t="s">
        <v>229</v>
      </c>
      <c r="B42" t="s">
        <v>310</v>
      </c>
      <c r="C42" t="s">
        <v>311</v>
      </c>
    </row>
    <row r="43" spans="1:3" ht="11.25" customHeight="1" x14ac:dyDescent="0.25">
      <c r="A43" t="s">
        <v>229</v>
      </c>
      <c r="B43" t="s">
        <v>312</v>
      </c>
      <c r="C43" t="s">
        <v>313</v>
      </c>
    </row>
    <row r="44" spans="1:3" ht="11.25" customHeight="1" x14ac:dyDescent="0.25">
      <c r="A44" t="s">
        <v>229</v>
      </c>
      <c r="B44" t="s">
        <v>314</v>
      </c>
      <c r="C44" t="s">
        <v>315</v>
      </c>
    </row>
    <row r="45" spans="1:3" ht="11.25" customHeight="1" x14ac:dyDescent="0.25">
      <c r="A45" t="s">
        <v>229</v>
      </c>
      <c r="B45" t="s">
        <v>316</v>
      </c>
      <c r="C45" t="s">
        <v>317</v>
      </c>
    </row>
    <row r="46" spans="1:3" ht="11.25" customHeight="1" x14ac:dyDescent="0.25">
      <c r="A46" t="s">
        <v>229</v>
      </c>
      <c r="B46" t="s">
        <v>318</v>
      </c>
      <c r="C46" t="s">
        <v>319</v>
      </c>
    </row>
    <row r="47" spans="1:3" ht="11.25" customHeight="1" x14ac:dyDescent="0.25">
      <c r="A47" t="s">
        <v>229</v>
      </c>
      <c r="B47" t="s">
        <v>320</v>
      </c>
      <c r="C47" t="s">
        <v>321</v>
      </c>
    </row>
    <row r="48" spans="1:3" ht="11.25" customHeight="1" x14ac:dyDescent="0.25">
      <c r="A48" t="s">
        <v>229</v>
      </c>
      <c r="B48" t="s">
        <v>322</v>
      </c>
      <c r="C48" t="s">
        <v>323</v>
      </c>
    </row>
    <row r="49" spans="1:3" ht="11.25" customHeight="1" x14ac:dyDescent="0.25">
      <c r="A49" t="s">
        <v>229</v>
      </c>
      <c r="B49" t="s">
        <v>324</v>
      </c>
      <c r="C49" t="s">
        <v>325</v>
      </c>
    </row>
    <row r="50" spans="1:3" ht="11.25" customHeight="1" x14ac:dyDescent="0.25">
      <c r="A50" t="s">
        <v>229</v>
      </c>
      <c r="B50" t="s">
        <v>326</v>
      </c>
      <c r="C50" t="s">
        <v>327</v>
      </c>
    </row>
    <row r="51" spans="1:3" ht="11.25" customHeight="1" x14ac:dyDescent="0.25">
      <c r="A51" t="s">
        <v>229</v>
      </c>
      <c r="B51" t="s">
        <v>328</v>
      </c>
      <c r="C51" t="s">
        <v>329</v>
      </c>
    </row>
    <row r="52" spans="1:3" ht="11.25" customHeight="1" x14ac:dyDescent="0.25">
      <c r="A52" t="s">
        <v>229</v>
      </c>
      <c r="B52" t="s">
        <v>330</v>
      </c>
      <c r="C52" t="s">
        <v>331</v>
      </c>
    </row>
    <row r="53" spans="1:3" ht="11.25" customHeight="1" x14ac:dyDescent="0.25">
      <c r="A53" t="s">
        <v>229</v>
      </c>
      <c r="B53" t="s">
        <v>332</v>
      </c>
      <c r="C53" t="s">
        <v>333</v>
      </c>
    </row>
    <row r="54" spans="1:3" ht="11.25" customHeight="1" x14ac:dyDescent="0.25">
      <c r="A54" t="s">
        <v>229</v>
      </c>
      <c r="B54" t="s">
        <v>334</v>
      </c>
      <c r="C54" t="s">
        <v>335</v>
      </c>
    </row>
    <row r="55" spans="1:3" ht="11.25" customHeight="1" x14ac:dyDescent="0.25">
      <c r="A55" t="s">
        <v>229</v>
      </c>
      <c r="B55" t="s">
        <v>336</v>
      </c>
      <c r="C55" t="s">
        <v>337</v>
      </c>
    </row>
    <row r="56" spans="1:3" ht="11.25" customHeight="1" x14ac:dyDescent="0.25">
      <c r="A56" t="s">
        <v>229</v>
      </c>
      <c r="B56" t="s">
        <v>338</v>
      </c>
      <c r="C56" t="s">
        <v>339</v>
      </c>
    </row>
    <row r="57" spans="1:3" ht="11.25" customHeight="1" x14ac:dyDescent="0.25">
      <c r="A57" t="s">
        <v>229</v>
      </c>
      <c r="B57" t="s">
        <v>340</v>
      </c>
      <c r="C57" t="s">
        <v>341</v>
      </c>
    </row>
    <row r="58" spans="1:3" ht="11.25" customHeight="1" x14ac:dyDescent="0.25">
      <c r="A58" t="s">
        <v>229</v>
      </c>
      <c r="B58" t="s">
        <v>342</v>
      </c>
      <c r="C58" t="s">
        <v>343</v>
      </c>
    </row>
    <row r="59" spans="1:3" ht="11.25" customHeight="1" x14ac:dyDescent="0.25">
      <c r="A59" t="s">
        <v>229</v>
      </c>
      <c r="B59" t="s">
        <v>344</v>
      </c>
      <c r="C59" t="s">
        <v>345</v>
      </c>
    </row>
    <row r="60" spans="1:3" ht="11.25" customHeight="1" x14ac:dyDescent="0.25">
      <c r="A60" t="s">
        <v>229</v>
      </c>
      <c r="B60" t="s">
        <v>346</v>
      </c>
      <c r="C60" t="s">
        <v>347</v>
      </c>
    </row>
    <row r="61" spans="1:3" ht="11.25" customHeight="1" x14ac:dyDescent="0.25">
      <c r="A61" t="s">
        <v>229</v>
      </c>
      <c r="B61" t="s">
        <v>348</v>
      </c>
      <c r="C61" t="s">
        <v>349</v>
      </c>
    </row>
    <row r="62" spans="1:3" ht="11.25" customHeight="1" x14ac:dyDescent="0.25">
      <c r="A62" t="s">
        <v>229</v>
      </c>
      <c r="B62" t="s">
        <v>350</v>
      </c>
      <c r="C62" t="s">
        <v>351</v>
      </c>
    </row>
    <row r="63" spans="1:3" ht="11.25" customHeight="1" x14ac:dyDescent="0.25">
      <c r="A63" t="s">
        <v>229</v>
      </c>
      <c r="B63" t="s">
        <v>352</v>
      </c>
      <c r="C63" t="s">
        <v>353</v>
      </c>
    </row>
    <row r="64" spans="1:3" ht="11.25" customHeight="1" x14ac:dyDescent="0.25">
      <c r="A64" t="s">
        <v>229</v>
      </c>
      <c r="B64" t="s">
        <v>354</v>
      </c>
      <c r="C64" t="s">
        <v>355</v>
      </c>
    </row>
    <row r="65" spans="1:3" ht="11.25" customHeight="1" x14ac:dyDescent="0.25">
      <c r="A65" t="s">
        <v>229</v>
      </c>
      <c r="B65" t="s">
        <v>356</v>
      </c>
      <c r="C65" t="s">
        <v>357</v>
      </c>
    </row>
    <row r="66" spans="1:3" ht="11.25" customHeight="1" x14ac:dyDescent="0.25">
      <c r="A66" t="s">
        <v>229</v>
      </c>
      <c r="B66" t="s">
        <v>358</v>
      </c>
      <c r="C66" t="s">
        <v>359</v>
      </c>
    </row>
    <row r="67" spans="1:3" ht="11.25" customHeight="1" x14ac:dyDescent="0.25">
      <c r="A67" t="s">
        <v>229</v>
      </c>
      <c r="B67" t="s">
        <v>360</v>
      </c>
      <c r="C67" t="s">
        <v>361</v>
      </c>
    </row>
    <row r="68" spans="1:3" ht="11.25" customHeight="1" x14ac:dyDescent="0.25">
      <c r="A68" t="s">
        <v>229</v>
      </c>
      <c r="B68" t="s">
        <v>362</v>
      </c>
      <c r="C68" t="s">
        <v>363</v>
      </c>
    </row>
    <row r="69" spans="1:3" ht="11.25" customHeight="1" x14ac:dyDescent="0.25">
      <c r="A69" t="s">
        <v>229</v>
      </c>
      <c r="B69" t="s">
        <v>364</v>
      </c>
      <c r="C69" t="s">
        <v>365</v>
      </c>
    </row>
    <row r="70" spans="1:3" ht="11.25" customHeight="1" x14ac:dyDescent="0.25">
      <c r="A70" t="s">
        <v>229</v>
      </c>
      <c r="B70" t="s">
        <v>366</v>
      </c>
      <c r="C70" t="s">
        <v>367</v>
      </c>
    </row>
    <row r="71" spans="1:3" ht="11.25" customHeight="1" x14ac:dyDescent="0.25">
      <c r="A71" t="s">
        <v>229</v>
      </c>
      <c r="B71" t="s">
        <v>368</v>
      </c>
      <c r="C71" t="s">
        <v>369</v>
      </c>
    </row>
    <row r="72" spans="1:3" ht="11.25" customHeight="1" x14ac:dyDescent="0.25">
      <c r="A72" t="s">
        <v>229</v>
      </c>
      <c r="B72" t="s">
        <v>370</v>
      </c>
      <c r="C72" t="s">
        <v>371</v>
      </c>
    </row>
    <row r="73" spans="1:3" ht="11.25" customHeight="1" x14ac:dyDescent="0.25">
      <c r="A73" t="s">
        <v>229</v>
      </c>
      <c r="B73" t="s">
        <v>372</v>
      </c>
      <c r="C73" t="s">
        <v>373</v>
      </c>
    </row>
    <row r="74" spans="1:3" ht="11.25" customHeight="1" x14ac:dyDescent="0.25">
      <c r="A74" t="s">
        <v>229</v>
      </c>
      <c r="B74" t="s">
        <v>374</v>
      </c>
      <c r="C74" t="s">
        <v>375</v>
      </c>
    </row>
    <row r="75" spans="1:3" ht="11.25" customHeight="1" x14ac:dyDescent="0.25">
      <c r="A75" t="s">
        <v>229</v>
      </c>
      <c r="B75" t="s">
        <v>376</v>
      </c>
      <c r="C75" t="s">
        <v>377</v>
      </c>
    </row>
    <row r="76" spans="1:3" ht="11.25" customHeight="1" x14ac:dyDescent="0.25">
      <c r="A76" t="s">
        <v>229</v>
      </c>
      <c r="B76" t="s">
        <v>378</v>
      </c>
      <c r="C76" t="s">
        <v>379</v>
      </c>
    </row>
    <row r="77" spans="1:3" ht="11.25" customHeight="1" x14ac:dyDescent="0.25">
      <c r="A77" t="s">
        <v>229</v>
      </c>
      <c r="B77" t="s">
        <v>380</v>
      </c>
      <c r="C77" t="s">
        <v>381</v>
      </c>
    </row>
    <row r="78" spans="1:3" ht="11.25" customHeight="1" x14ac:dyDescent="0.25">
      <c r="A78" t="s">
        <v>229</v>
      </c>
      <c r="B78" t="s">
        <v>382</v>
      </c>
      <c r="C78" t="s">
        <v>383</v>
      </c>
    </row>
    <row r="79" spans="1:3" ht="11.25" customHeight="1" x14ac:dyDescent="0.25">
      <c r="A79" t="s">
        <v>229</v>
      </c>
      <c r="B79" t="s">
        <v>384</v>
      </c>
      <c r="C79" t="s">
        <v>385</v>
      </c>
    </row>
    <row r="80" spans="1:3" ht="11.25" customHeight="1" x14ac:dyDescent="0.25">
      <c r="A80" t="s">
        <v>229</v>
      </c>
      <c r="B80" t="s">
        <v>386</v>
      </c>
      <c r="C80" t="s">
        <v>387</v>
      </c>
    </row>
    <row r="81" spans="1:3" ht="11.25" customHeight="1" x14ac:dyDescent="0.25">
      <c r="A81" t="s">
        <v>229</v>
      </c>
      <c r="B81" t="s">
        <v>388</v>
      </c>
      <c r="C81" t="s">
        <v>389</v>
      </c>
    </row>
    <row r="82" spans="1:3" ht="11.25" customHeight="1" x14ac:dyDescent="0.25">
      <c r="A82" t="s">
        <v>229</v>
      </c>
      <c r="B82" t="s">
        <v>390</v>
      </c>
      <c r="C82" t="s">
        <v>391</v>
      </c>
    </row>
    <row r="83" spans="1:3" ht="11.25" customHeight="1" x14ac:dyDescent="0.25">
      <c r="A83" t="s">
        <v>229</v>
      </c>
      <c r="B83" t="s">
        <v>392</v>
      </c>
      <c r="C83" t="s">
        <v>393</v>
      </c>
    </row>
    <row r="84" spans="1:3" ht="11.25" customHeight="1" x14ac:dyDescent="0.25">
      <c r="A84" t="s">
        <v>229</v>
      </c>
      <c r="B84" t="s">
        <v>394</v>
      </c>
      <c r="C84" t="s">
        <v>395</v>
      </c>
    </row>
    <row r="85" spans="1:3" ht="11.25" customHeight="1" x14ac:dyDescent="0.25">
      <c r="A85" t="s">
        <v>229</v>
      </c>
      <c r="B85" t="s">
        <v>396</v>
      </c>
      <c r="C85" t="s">
        <v>397</v>
      </c>
    </row>
    <row r="86" spans="1:3" ht="11.25" customHeight="1" x14ac:dyDescent="0.25">
      <c r="A86" t="s">
        <v>229</v>
      </c>
      <c r="B86" t="s">
        <v>398</v>
      </c>
      <c r="C86" t="s">
        <v>399</v>
      </c>
    </row>
    <row r="87" spans="1:3" ht="11.25" customHeight="1" x14ac:dyDescent="0.25">
      <c r="A87" t="s">
        <v>229</v>
      </c>
      <c r="B87" t="s">
        <v>400</v>
      </c>
      <c r="C87" t="s">
        <v>401</v>
      </c>
    </row>
    <row r="88" spans="1:3" ht="11.25" customHeight="1" x14ac:dyDescent="0.25">
      <c r="A88" t="s">
        <v>229</v>
      </c>
      <c r="B88" t="s">
        <v>402</v>
      </c>
      <c r="C88" t="s">
        <v>403</v>
      </c>
    </row>
    <row r="89" spans="1:3" ht="11.25" customHeight="1" x14ac:dyDescent="0.25">
      <c r="A89" t="s">
        <v>229</v>
      </c>
      <c r="B89" t="s">
        <v>404</v>
      </c>
      <c r="C89" t="s">
        <v>405</v>
      </c>
    </row>
    <row r="90" spans="1:3" ht="11.25" customHeight="1" x14ac:dyDescent="0.25">
      <c r="A90" t="s">
        <v>229</v>
      </c>
      <c r="B90" t="s">
        <v>406</v>
      </c>
      <c r="C90" t="s">
        <v>407</v>
      </c>
    </row>
    <row r="91" spans="1:3" ht="11.25" customHeight="1" x14ac:dyDescent="0.25">
      <c r="A91" t="s">
        <v>229</v>
      </c>
      <c r="B91" t="s">
        <v>408</v>
      </c>
      <c r="C91" t="s">
        <v>409</v>
      </c>
    </row>
    <row r="92" spans="1:3" ht="11.25" customHeight="1" x14ac:dyDescent="0.25">
      <c r="A92" t="s">
        <v>229</v>
      </c>
      <c r="B92" t="s">
        <v>410</v>
      </c>
      <c r="C92" t="s">
        <v>411</v>
      </c>
    </row>
    <row r="93" spans="1:3" ht="11.25" customHeight="1" x14ac:dyDescent="0.25">
      <c r="A93" t="s">
        <v>229</v>
      </c>
      <c r="B93" t="s">
        <v>412</v>
      </c>
      <c r="C93" t="s">
        <v>413</v>
      </c>
    </row>
    <row r="94" spans="1:3" ht="11.25" customHeight="1" x14ac:dyDescent="0.25">
      <c r="A94" t="s">
        <v>229</v>
      </c>
      <c r="B94" t="s">
        <v>414</v>
      </c>
      <c r="C94" t="s">
        <v>415</v>
      </c>
    </row>
    <row r="95" spans="1:3" ht="11.25" customHeight="1" x14ac:dyDescent="0.25">
      <c r="A95" t="s">
        <v>229</v>
      </c>
      <c r="B95" t="s">
        <v>416</v>
      </c>
      <c r="C95" t="s">
        <v>417</v>
      </c>
    </row>
    <row r="96" spans="1:3" ht="11.25" customHeight="1" x14ac:dyDescent="0.25">
      <c r="A96" t="s">
        <v>229</v>
      </c>
      <c r="B96" t="s">
        <v>418</v>
      </c>
      <c r="C96" t="s">
        <v>419</v>
      </c>
    </row>
    <row r="97" spans="1:3" ht="11.25" customHeight="1" x14ac:dyDescent="0.25">
      <c r="A97" t="s">
        <v>229</v>
      </c>
      <c r="B97" t="s">
        <v>420</v>
      </c>
      <c r="C97" t="s">
        <v>421</v>
      </c>
    </row>
    <row r="98" spans="1:3" ht="11.25" customHeight="1" x14ac:dyDescent="0.25">
      <c r="A98" t="s">
        <v>229</v>
      </c>
      <c r="B98" t="s">
        <v>422</v>
      </c>
      <c r="C98" t="s">
        <v>423</v>
      </c>
    </row>
    <row r="99" spans="1:3" ht="11.25" customHeight="1" x14ac:dyDescent="0.25">
      <c r="A99" t="s">
        <v>229</v>
      </c>
      <c r="B99" t="s">
        <v>424</v>
      </c>
      <c r="C99" t="s">
        <v>425</v>
      </c>
    </row>
    <row r="100" spans="1:3" ht="11.25" customHeight="1" x14ac:dyDescent="0.25">
      <c r="A100" t="s">
        <v>229</v>
      </c>
      <c r="B100" t="s">
        <v>426</v>
      </c>
      <c r="C100" t="s">
        <v>427</v>
      </c>
    </row>
    <row r="101" spans="1:3" ht="11.25" customHeight="1" x14ac:dyDescent="0.25">
      <c r="A101" t="s">
        <v>229</v>
      </c>
      <c r="B101" t="s">
        <v>428</v>
      </c>
      <c r="C101" t="s">
        <v>429</v>
      </c>
    </row>
    <row r="102" spans="1:3" ht="11.25" customHeight="1" x14ac:dyDescent="0.25">
      <c r="A102" t="s">
        <v>229</v>
      </c>
      <c r="B102" t="s">
        <v>430</v>
      </c>
      <c r="C102" t="s">
        <v>431</v>
      </c>
    </row>
    <row r="103" spans="1:3" ht="11.25" customHeight="1" x14ac:dyDescent="0.25">
      <c r="A103" t="s">
        <v>229</v>
      </c>
      <c r="B103" t="s">
        <v>432</v>
      </c>
      <c r="C103" t="s">
        <v>433</v>
      </c>
    </row>
    <row r="104" spans="1:3" ht="11.25" customHeight="1" x14ac:dyDescent="0.25">
      <c r="A104" t="s">
        <v>229</v>
      </c>
      <c r="B104" t="s">
        <v>434</v>
      </c>
      <c r="C104" t="s">
        <v>435</v>
      </c>
    </row>
    <row r="105" spans="1:3" ht="11.25" customHeight="1" x14ac:dyDescent="0.25">
      <c r="A105" t="s">
        <v>229</v>
      </c>
      <c r="B105" t="s">
        <v>436</v>
      </c>
      <c r="C105" t="s">
        <v>437</v>
      </c>
    </row>
    <row r="106" spans="1:3" ht="11.25" customHeight="1" x14ac:dyDescent="0.25">
      <c r="A106" t="s">
        <v>229</v>
      </c>
      <c r="B106" t="s">
        <v>438</v>
      </c>
      <c r="C106" t="s">
        <v>439</v>
      </c>
    </row>
    <row r="107" spans="1:3" ht="11.25" customHeight="1" x14ac:dyDescent="0.25">
      <c r="A107" t="s">
        <v>229</v>
      </c>
      <c r="B107" t="s">
        <v>440</v>
      </c>
      <c r="C107" t="s">
        <v>441</v>
      </c>
    </row>
    <row r="108" spans="1:3" ht="11.25" customHeight="1" x14ac:dyDescent="0.25">
      <c r="A108" t="s">
        <v>229</v>
      </c>
      <c r="B108" t="s">
        <v>442</v>
      </c>
      <c r="C108" t="s">
        <v>443</v>
      </c>
    </row>
    <row r="109" spans="1:3" ht="11.25" customHeight="1" x14ac:dyDescent="0.25">
      <c r="A109" t="s">
        <v>229</v>
      </c>
      <c r="B109" t="s">
        <v>444</v>
      </c>
      <c r="C109" t="s">
        <v>445</v>
      </c>
    </row>
    <row r="110" spans="1:3" ht="11.25" customHeight="1" x14ac:dyDescent="0.25">
      <c r="A110" t="s">
        <v>229</v>
      </c>
      <c r="B110" t="s">
        <v>446</v>
      </c>
      <c r="C110" t="s">
        <v>447</v>
      </c>
    </row>
    <row r="111" spans="1:3" ht="11.25" customHeight="1" x14ac:dyDescent="0.25">
      <c r="A111" t="s">
        <v>229</v>
      </c>
      <c r="B111" t="s">
        <v>448</v>
      </c>
      <c r="C111" t="s">
        <v>449</v>
      </c>
    </row>
    <row r="112" spans="1:3" ht="11.25" customHeight="1" x14ac:dyDescent="0.25">
      <c r="A112" t="s">
        <v>229</v>
      </c>
      <c r="B112" t="s">
        <v>450</v>
      </c>
      <c r="C112" t="s">
        <v>451</v>
      </c>
    </row>
    <row r="113" spans="1:3" ht="11.25" customHeight="1" x14ac:dyDescent="0.25">
      <c r="A113" t="s">
        <v>229</v>
      </c>
      <c r="B113" t="s">
        <v>452</v>
      </c>
      <c r="C113" t="s">
        <v>453</v>
      </c>
    </row>
    <row r="114" spans="1:3" ht="11.25" customHeight="1" x14ac:dyDescent="0.25">
      <c r="A114" t="s">
        <v>229</v>
      </c>
      <c r="B114" t="s">
        <v>454</v>
      </c>
      <c r="C114" t="s">
        <v>455</v>
      </c>
    </row>
    <row r="115" spans="1:3" ht="11.25" customHeight="1" x14ac:dyDescent="0.25">
      <c r="A115" t="s">
        <v>229</v>
      </c>
      <c r="B115" t="s">
        <v>456</v>
      </c>
      <c r="C115" t="s">
        <v>457</v>
      </c>
    </row>
    <row r="116" spans="1:3" ht="11.25" customHeight="1" x14ac:dyDescent="0.25">
      <c r="A116" t="s">
        <v>229</v>
      </c>
      <c r="B116" t="s">
        <v>458</v>
      </c>
      <c r="C116" t="s">
        <v>459</v>
      </c>
    </row>
    <row r="117" spans="1:3" ht="11.25" customHeight="1" x14ac:dyDescent="0.25">
      <c r="A117" t="s">
        <v>229</v>
      </c>
      <c r="B117" t="s">
        <v>460</v>
      </c>
      <c r="C117" t="s">
        <v>461</v>
      </c>
    </row>
    <row r="118" spans="1:3" ht="11.25" customHeight="1" x14ac:dyDescent="0.25">
      <c r="A118" t="s">
        <v>229</v>
      </c>
      <c r="B118" t="s">
        <v>462</v>
      </c>
      <c r="C118" t="s">
        <v>463</v>
      </c>
    </row>
    <row r="119" spans="1:3" ht="11.25" customHeight="1" x14ac:dyDescent="0.25">
      <c r="A119" t="s">
        <v>229</v>
      </c>
      <c r="B119" t="s">
        <v>464</v>
      </c>
      <c r="C119" t="s">
        <v>465</v>
      </c>
    </row>
    <row r="120" spans="1:3" ht="11.25" customHeight="1" x14ac:dyDescent="0.25">
      <c r="A120" t="s">
        <v>229</v>
      </c>
      <c r="B120" t="s">
        <v>466</v>
      </c>
      <c r="C120" t="s">
        <v>467</v>
      </c>
    </row>
    <row r="121" spans="1:3" ht="11.25" customHeight="1" x14ac:dyDescent="0.25">
      <c r="A121" t="s">
        <v>229</v>
      </c>
      <c r="B121" t="s">
        <v>468</v>
      </c>
      <c r="C121" t="s">
        <v>469</v>
      </c>
    </row>
    <row r="122" spans="1:3" ht="11.25" customHeight="1" x14ac:dyDescent="0.25">
      <c r="A122" t="s">
        <v>229</v>
      </c>
      <c r="B122" t="s">
        <v>470</v>
      </c>
      <c r="C122" t="s">
        <v>471</v>
      </c>
    </row>
    <row r="123" spans="1:3" ht="11.25" customHeight="1" x14ac:dyDescent="0.25">
      <c r="A123" t="s">
        <v>229</v>
      </c>
      <c r="B123" t="s">
        <v>472</v>
      </c>
      <c r="C123" t="s">
        <v>473</v>
      </c>
    </row>
    <row r="124" spans="1:3" ht="11.25" customHeight="1" x14ac:dyDescent="0.25">
      <c r="A124" t="s">
        <v>229</v>
      </c>
      <c r="B124" t="s">
        <v>474</v>
      </c>
      <c r="C124" t="s">
        <v>475</v>
      </c>
    </row>
    <row r="125" spans="1:3" ht="11.25" customHeight="1" x14ac:dyDescent="0.25">
      <c r="A125" t="s">
        <v>229</v>
      </c>
      <c r="B125" t="s">
        <v>476</v>
      </c>
      <c r="C125" t="s">
        <v>477</v>
      </c>
    </row>
    <row r="126" spans="1:3" ht="11.25" customHeight="1" x14ac:dyDescent="0.25">
      <c r="A126" t="s">
        <v>229</v>
      </c>
      <c r="B126" t="s">
        <v>478</v>
      </c>
      <c r="C126" t="s">
        <v>479</v>
      </c>
    </row>
    <row r="127" spans="1:3" ht="11.25" customHeight="1" x14ac:dyDescent="0.25">
      <c r="A127" t="s">
        <v>229</v>
      </c>
      <c r="B127" t="s">
        <v>480</v>
      </c>
      <c r="C127" t="s">
        <v>481</v>
      </c>
    </row>
    <row r="128" spans="1:3" ht="11.25" customHeight="1" x14ac:dyDescent="0.25">
      <c r="A128" t="s">
        <v>229</v>
      </c>
      <c r="B128" t="s">
        <v>482</v>
      </c>
      <c r="C128" t="s">
        <v>483</v>
      </c>
    </row>
    <row r="129" spans="1:3" ht="11.25" customHeight="1" x14ac:dyDescent="0.25">
      <c r="A129" t="s">
        <v>229</v>
      </c>
      <c r="B129" t="s">
        <v>484</v>
      </c>
      <c r="C129" t="s">
        <v>485</v>
      </c>
    </row>
    <row r="130" spans="1:3" ht="11.25" customHeight="1" x14ac:dyDescent="0.25">
      <c r="A130" t="s">
        <v>229</v>
      </c>
      <c r="B130" t="s">
        <v>486</v>
      </c>
      <c r="C130" t="s">
        <v>487</v>
      </c>
    </row>
    <row r="131" spans="1:3" ht="11.25" customHeight="1" x14ac:dyDescent="0.25">
      <c r="A131" t="s">
        <v>229</v>
      </c>
      <c r="B131" t="s">
        <v>488</v>
      </c>
      <c r="C131" t="s">
        <v>489</v>
      </c>
    </row>
    <row r="132" spans="1:3" ht="11.25" customHeight="1" x14ac:dyDescent="0.25">
      <c r="A132" t="s">
        <v>229</v>
      </c>
      <c r="B132" t="s">
        <v>490</v>
      </c>
      <c r="C132" t="s">
        <v>491</v>
      </c>
    </row>
    <row r="133" spans="1:3" ht="11.25" customHeight="1" x14ac:dyDescent="0.25">
      <c r="A133" t="s">
        <v>229</v>
      </c>
      <c r="B133" t="s">
        <v>492</v>
      </c>
      <c r="C133" t="s">
        <v>493</v>
      </c>
    </row>
    <row r="134" spans="1:3" ht="11.25" customHeight="1" x14ac:dyDescent="0.25">
      <c r="A134" t="s">
        <v>229</v>
      </c>
      <c r="B134" t="s">
        <v>494</v>
      </c>
      <c r="C134" t="s">
        <v>495</v>
      </c>
    </row>
    <row r="135" spans="1:3" ht="11.25" customHeight="1" x14ac:dyDescent="0.25">
      <c r="A135" t="s">
        <v>229</v>
      </c>
      <c r="B135" t="s">
        <v>496</v>
      </c>
      <c r="C135" t="s">
        <v>497</v>
      </c>
    </row>
    <row r="136" spans="1:3" ht="11.25" customHeight="1" x14ac:dyDescent="0.25">
      <c r="A136" t="s">
        <v>229</v>
      </c>
      <c r="B136" t="s">
        <v>498</v>
      </c>
      <c r="C136" t="s">
        <v>499</v>
      </c>
    </row>
    <row r="137" spans="1:3" ht="11.25" customHeight="1" x14ac:dyDescent="0.25">
      <c r="A137" t="s">
        <v>229</v>
      </c>
      <c r="B137" t="s">
        <v>500</v>
      </c>
      <c r="C137" t="s">
        <v>501</v>
      </c>
    </row>
    <row r="138" spans="1:3" ht="11.25" customHeight="1" x14ac:dyDescent="0.25">
      <c r="A138" t="s">
        <v>229</v>
      </c>
      <c r="B138" t="s">
        <v>502</v>
      </c>
      <c r="C138" t="s">
        <v>503</v>
      </c>
    </row>
    <row r="139" spans="1:3" ht="11.25" customHeight="1" x14ac:dyDescent="0.25">
      <c r="A139" t="s">
        <v>229</v>
      </c>
      <c r="B139" t="s">
        <v>504</v>
      </c>
      <c r="C139" t="s">
        <v>505</v>
      </c>
    </row>
    <row r="140" spans="1:3" ht="11.25" customHeight="1" x14ac:dyDescent="0.25">
      <c r="A140" t="s">
        <v>229</v>
      </c>
      <c r="B140" t="s">
        <v>506</v>
      </c>
      <c r="C140" t="s">
        <v>507</v>
      </c>
    </row>
    <row r="141" spans="1:3" ht="11.25" customHeight="1" x14ac:dyDescent="0.25">
      <c r="A141" t="s">
        <v>229</v>
      </c>
      <c r="B141" t="s">
        <v>508</v>
      </c>
      <c r="C141" t="s">
        <v>509</v>
      </c>
    </row>
    <row r="142" spans="1:3" ht="11.25" customHeight="1" x14ac:dyDescent="0.25">
      <c r="A142" t="s">
        <v>229</v>
      </c>
      <c r="B142" t="s">
        <v>510</v>
      </c>
      <c r="C142" t="s">
        <v>511</v>
      </c>
    </row>
    <row r="143" spans="1:3" ht="11.25" customHeight="1" x14ac:dyDescent="0.25">
      <c r="A143" t="s">
        <v>229</v>
      </c>
      <c r="B143" t="s">
        <v>512</v>
      </c>
      <c r="C143" t="s">
        <v>513</v>
      </c>
    </row>
    <row r="144" spans="1:3" ht="11.25" customHeight="1" x14ac:dyDescent="0.25">
      <c r="A144" t="s">
        <v>229</v>
      </c>
      <c r="B144" t="s">
        <v>514</v>
      </c>
      <c r="C144" t="s">
        <v>515</v>
      </c>
    </row>
    <row r="145" spans="1:3" ht="11.25" customHeight="1" x14ac:dyDescent="0.25">
      <c r="A145" t="s">
        <v>229</v>
      </c>
      <c r="B145" t="s">
        <v>516</v>
      </c>
      <c r="C145" t="s">
        <v>517</v>
      </c>
    </row>
    <row r="146" spans="1:3" ht="11.25" customHeight="1" x14ac:dyDescent="0.25">
      <c r="A146" t="s">
        <v>229</v>
      </c>
      <c r="B146" t="s">
        <v>518</v>
      </c>
      <c r="C146" t="s">
        <v>519</v>
      </c>
    </row>
    <row r="147" spans="1:3" ht="11.25" customHeight="1" x14ac:dyDescent="0.25">
      <c r="A147" t="s">
        <v>229</v>
      </c>
      <c r="B147" t="s">
        <v>520</v>
      </c>
      <c r="C147" t="s">
        <v>521</v>
      </c>
    </row>
    <row r="148" spans="1:3" ht="11.25" customHeight="1" x14ac:dyDescent="0.25">
      <c r="A148" t="s">
        <v>229</v>
      </c>
      <c r="B148" t="s">
        <v>522</v>
      </c>
      <c r="C148" t="s">
        <v>523</v>
      </c>
    </row>
  </sheetData>
  <sheetProtection formatColumns="0" formatRows="0"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I1018"/>
  <sheetViews>
    <sheetView showGridLines="0" workbookViewId="0"/>
  </sheetViews>
  <sheetFormatPr defaultColWidth="9.140625" defaultRowHeight="11.25" customHeight="1" x14ac:dyDescent="0.25"/>
  <sheetData>
    <row r="1" spans="1:9" ht="11.25" customHeight="1" x14ac:dyDescent="0.25">
      <c r="A1" t="s">
        <v>524</v>
      </c>
      <c r="B1" t="s">
        <v>525</v>
      </c>
      <c r="C1" t="s">
        <v>526</v>
      </c>
      <c r="D1" t="s">
        <v>74</v>
      </c>
      <c r="E1" t="s">
        <v>81</v>
      </c>
      <c r="F1" t="s">
        <v>89</v>
      </c>
      <c r="G1" t="s">
        <v>527</v>
      </c>
      <c r="H1" t="s">
        <v>528</v>
      </c>
      <c r="I1" t="s">
        <v>529</v>
      </c>
    </row>
    <row r="2" spans="1:9" ht="11.25" customHeight="1" x14ac:dyDescent="0.25">
      <c r="A2" t="s">
        <v>530</v>
      </c>
      <c r="B2" t="s">
        <v>147</v>
      </c>
      <c r="C2" t="s">
        <v>531</v>
      </c>
      <c r="D2" t="s">
        <v>532</v>
      </c>
      <c r="E2" t="s">
        <v>533</v>
      </c>
      <c r="F2" t="s">
        <v>534</v>
      </c>
      <c r="G2" t="s">
        <v>535</v>
      </c>
      <c r="H2" t="s">
        <v>535</v>
      </c>
      <c r="I2" t="s">
        <v>536</v>
      </c>
    </row>
    <row r="3" spans="1:9" ht="11.25" customHeight="1" x14ac:dyDescent="0.25">
      <c r="A3" t="s">
        <v>530</v>
      </c>
      <c r="B3" t="s">
        <v>147</v>
      </c>
      <c r="C3" t="s">
        <v>537</v>
      </c>
      <c r="D3" t="s">
        <v>538</v>
      </c>
      <c r="E3" t="s">
        <v>539</v>
      </c>
      <c r="F3" t="s">
        <v>540</v>
      </c>
      <c r="G3" t="s">
        <v>541</v>
      </c>
      <c r="H3" t="s">
        <v>535</v>
      </c>
      <c r="I3" t="s">
        <v>536</v>
      </c>
    </row>
    <row r="4" spans="1:9" ht="11.25" customHeight="1" x14ac:dyDescent="0.25">
      <c r="A4" t="s">
        <v>530</v>
      </c>
      <c r="B4" t="s">
        <v>147</v>
      </c>
      <c r="C4" t="s">
        <v>542</v>
      </c>
      <c r="D4" t="s">
        <v>543</v>
      </c>
      <c r="E4" t="s">
        <v>544</v>
      </c>
      <c r="F4" t="s">
        <v>545</v>
      </c>
      <c r="G4" t="s">
        <v>535</v>
      </c>
      <c r="H4" t="s">
        <v>535</v>
      </c>
      <c r="I4" t="s">
        <v>536</v>
      </c>
    </row>
    <row r="5" spans="1:9" ht="11.25" customHeight="1" x14ac:dyDescent="0.25">
      <c r="A5" t="s">
        <v>530</v>
      </c>
      <c r="B5" t="s">
        <v>147</v>
      </c>
      <c r="C5" t="s">
        <v>546</v>
      </c>
      <c r="D5" t="s">
        <v>547</v>
      </c>
      <c r="E5" t="s">
        <v>548</v>
      </c>
      <c r="F5" t="s">
        <v>549</v>
      </c>
      <c r="G5" t="s">
        <v>550</v>
      </c>
      <c r="H5" t="s">
        <v>535</v>
      </c>
      <c r="I5" t="s">
        <v>536</v>
      </c>
    </row>
    <row r="6" spans="1:9" ht="11.25" customHeight="1" x14ac:dyDescent="0.25">
      <c r="A6" t="s">
        <v>530</v>
      </c>
      <c r="B6" t="s">
        <v>147</v>
      </c>
      <c r="C6" t="s">
        <v>551</v>
      </c>
      <c r="D6" t="s">
        <v>552</v>
      </c>
      <c r="E6" t="s">
        <v>553</v>
      </c>
      <c r="F6" t="s">
        <v>554</v>
      </c>
      <c r="G6" t="s">
        <v>555</v>
      </c>
      <c r="H6" t="s">
        <v>535</v>
      </c>
      <c r="I6" t="s">
        <v>536</v>
      </c>
    </row>
    <row r="7" spans="1:9" ht="11.25" customHeight="1" x14ac:dyDescent="0.25">
      <c r="A7" t="s">
        <v>530</v>
      </c>
      <c r="B7" t="s">
        <v>147</v>
      </c>
      <c r="C7" t="s">
        <v>556</v>
      </c>
      <c r="D7" t="s">
        <v>557</v>
      </c>
      <c r="E7" t="s">
        <v>558</v>
      </c>
      <c r="F7" t="s">
        <v>559</v>
      </c>
      <c r="G7" t="s">
        <v>560</v>
      </c>
      <c r="H7" t="s">
        <v>535</v>
      </c>
      <c r="I7" t="s">
        <v>536</v>
      </c>
    </row>
    <row r="8" spans="1:9" ht="11.25" customHeight="1" x14ac:dyDescent="0.25">
      <c r="A8" t="s">
        <v>530</v>
      </c>
      <c r="B8" t="s">
        <v>147</v>
      </c>
      <c r="C8" t="s">
        <v>561</v>
      </c>
      <c r="D8" t="s">
        <v>562</v>
      </c>
      <c r="E8" t="s">
        <v>563</v>
      </c>
      <c r="F8" t="s">
        <v>564</v>
      </c>
      <c r="G8" t="s">
        <v>565</v>
      </c>
      <c r="H8" t="s">
        <v>535</v>
      </c>
      <c r="I8" t="s">
        <v>536</v>
      </c>
    </row>
    <row r="9" spans="1:9" ht="11.25" customHeight="1" x14ac:dyDescent="0.25">
      <c r="A9" t="s">
        <v>530</v>
      </c>
      <c r="B9" t="s">
        <v>147</v>
      </c>
      <c r="C9" t="s">
        <v>566</v>
      </c>
      <c r="D9" t="s">
        <v>567</v>
      </c>
      <c r="E9" t="s">
        <v>568</v>
      </c>
      <c r="F9" t="s">
        <v>569</v>
      </c>
      <c r="G9" t="s">
        <v>535</v>
      </c>
      <c r="H9" t="s">
        <v>535</v>
      </c>
      <c r="I9" t="s">
        <v>536</v>
      </c>
    </row>
    <row r="10" spans="1:9" ht="11.25" customHeight="1" x14ac:dyDescent="0.25">
      <c r="A10" t="s">
        <v>530</v>
      </c>
      <c r="B10" t="s">
        <v>147</v>
      </c>
      <c r="C10" t="s">
        <v>570</v>
      </c>
      <c r="D10" t="s">
        <v>571</v>
      </c>
      <c r="E10" t="s">
        <v>572</v>
      </c>
      <c r="F10" t="s">
        <v>573</v>
      </c>
      <c r="G10" t="s">
        <v>535</v>
      </c>
      <c r="H10" t="s">
        <v>535</v>
      </c>
      <c r="I10" t="s">
        <v>536</v>
      </c>
    </row>
    <row r="11" spans="1:9" ht="11.25" customHeight="1" x14ac:dyDescent="0.25">
      <c r="A11" t="s">
        <v>530</v>
      </c>
      <c r="B11" t="s">
        <v>147</v>
      </c>
      <c r="C11" t="s">
        <v>574</v>
      </c>
      <c r="D11" t="s">
        <v>575</v>
      </c>
      <c r="E11" t="s">
        <v>576</v>
      </c>
      <c r="F11" t="s">
        <v>577</v>
      </c>
      <c r="G11" t="s">
        <v>535</v>
      </c>
      <c r="H11" t="s">
        <v>535</v>
      </c>
      <c r="I11" t="s">
        <v>536</v>
      </c>
    </row>
    <row r="12" spans="1:9" ht="11.25" customHeight="1" x14ac:dyDescent="0.25">
      <c r="A12" t="s">
        <v>530</v>
      </c>
      <c r="B12" t="s">
        <v>147</v>
      </c>
      <c r="C12" t="s">
        <v>578</v>
      </c>
      <c r="D12" t="s">
        <v>579</v>
      </c>
      <c r="E12" t="s">
        <v>580</v>
      </c>
      <c r="F12" t="s">
        <v>573</v>
      </c>
      <c r="G12" t="s">
        <v>581</v>
      </c>
      <c r="H12" t="s">
        <v>535</v>
      </c>
      <c r="I12" t="s">
        <v>536</v>
      </c>
    </row>
    <row r="13" spans="1:9" ht="11.25" customHeight="1" x14ac:dyDescent="0.25">
      <c r="A13" t="s">
        <v>530</v>
      </c>
      <c r="B13" t="s">
        <v>147</v>
      </c>
      <c r="C13" t="s">
        <v>582</v>
      </c>
      <c r="D13" t="s">
        <v>583</v>
      </c>
      <c r="E13" t="s">
        <v>584</v>
      </c>
      <c r="F13" t="s">
        <v>534</v>
      </c>
      <c r="G13" t="s">
        <v>585</v>
      </c>
      <c r="H13" t="s">
        <v>535</v>
      </c>
      <c r="I13" t="s">
        <v>536</v>
      </c>
    </row>
    <row r="14" spans="1:9" ht="11.25" customHeight="1" x14ac:dyDescent="0.25">
      <c r="A14" t="s">
        <v>530</v>
      </c>
      <c r="B14" t="s">
        <v>147</v>
      </c>
      <c r="C14" t="s">
        <v>586</v>
      </c>
      <c r="D14" t="s">
        <v>587</v>
      </c>
      <c r="E14" t="s">
        <v>588</v>
      </c>
      <c r="F14" t="s">
        <v>589</v>
      </c>
      <c r="G14" t="s">
        <v>535</v>
      </c>
      <c r="H14" t="s">
        <v>535</v>
      </c>
      <c r="I14" t="s">
        <v>536</v>
      </c>
    </row>
    <row r="15" spans="1:9" ht="11.25" customHeight="1" x14ac:dyDescent="0.25">
      <c r="A15" t="s">
        <v>530</v>
      </c>
      <c r="B15" t="s">
        <v>147</v>
      </c>
      <c r="C15" t="s">
        <v>590</v>
      </c>
      <c r="D15" t="s">
        <v>591</v>
      </c>
      <c r="E15" t="s">
        <v>588</v>
      </c>
      <c r="F15" t="s">
        <v>592</v>
      </c>
      <c r="G15" t="s">
        <v>593</v>
      </c>
      <c r="H15" t="s">
        <v>535</v>
      </c>
      <c r="I15" t="s">
        <v>536</v>
      </c>
    </row>
    <row r="16" spans="1:9" ht="11.25" customHeight="1" x14ac:dyDescent="0.25">
      <c r="A16" t="s">
        <v>530</v>
      </c>
      <c r="B16" t="s">
        <v>147</v>
      </c>
      <c r="C16" t="s">
        <v>594</v>
      </c>
      <c r="D16" t="s">
        <v>595</v>
      </c>
      <c r="E16" t="s">
        <v>596</v>
      </c>
      <c r="F16" t="s">
        <v>534</v>
      </c>
      <c r="G16" t="s">
        <v>585</v>
      </c>
      <c r="H16" t="s">
        <v>535</v>
      </c>
      <c r="I16" t="s">
        <v>536</v>
      </c>
    </row>
    <row r="17" spans="1:9" ht="11.25" customHeight="1" x14ac:dyDescent="0.25">
      <c r="A17" t="s">
        <v>530</v>
      </c>
      <c r="B17" t="s">
        <v>147</v>
      </c>
      <c r="C17" t="s">
        <v>597</v>
      </c>
      <c r="D17" t="s">
        <v>598</v>
      </c>
      <c r="E17" t="s">
        <v>599</v>
      </c>
      <c r="F17" t="s">
        <v>600</v>
      </c>
      <c r="G17" t="s">
        <v>601</v>
      </c>
      <c r="H17" t="s">
        <v>535</v>
      </c>
      <c r="I17" t="s">
        <v>536</v>
      </c>
    </row>
    <row r="18" spans="1:9" ht="11.25" customHeight="1" x14ac:dyDescent="0.25">
      <c r="A18" t="s">
        <v>530</v>
      </c>
      <c r="B18" t="s">
        <v>147</v>
      </c>
      <c r="C18" t="s">
        <v>602</v>
      </c>
      <c r="D18" t="s">
        <v>603</v>
      </c>
      <c r="E18" t="s">
        <v>604</v>
      </c>
      <c r="F18" t="s">
        <v>605</v>
      </c>
      <c r="G18" t="s">
        <v>606</v>
      </c>
      <c r="H18" t="s">
        <v>535</v>
      </c>
      <c r="I18" t="s">
        <v>536</v>
      </c>
    </row>
    <row r="19" spans="1:9" ht="11.25" customHeight="1" x14ac:dyDescent="0.25">
      <c r="A19" t="s">
        <v>530</v>
      </c>
      <c r="B19" t="s">
        <v>147</v>
      </c>
      <c r="C19" t="s">
        <v>607</v>
      </c>
      <c r="D19" t="s">
        <v>608</v>
      </c>
      <c r="E19" t="s">
        <v>609</v>
      </c>
      <c r="F19" t="s">
        <v>610</v>
      </c>
      <c r="G19" t="s">
        <v>611</v>
      </c>
      <c r="H19" t="s">
        <v>535</v>
      </c>
      <c r="I19" t="s">
        <v>536</v>
      </c>
    </row>
    <row r="20" spans="1:9" ht="11.25" customHeight="1" x14ac:dyDescent="0.25">
      <c r="A20" t="s">
        <v>530</v>
      </c>
      <c r="B20" t="s">
        <v>147</v>
      </c>
      <c r="C20" t="s">
        <v>612</v>
      </c>
      <c r="D20" t="s">
        <v>613</v>
      </c>
      <c r="E20" t="s">
        <v>614</v>
      </c>
      <c r="F20" t="s">
        <v>605</v>
      </c>
      <c r="G20" t="s">
        <v>535</v>
      </c>
      <c r="H20" t="s">
        <v>535</v>
      </c>
      <c r="I20" t="s">
        <v>536</v>
      </c>
    </row>
    <row r="21" spans="1:9" ht="11.25" customHeight="1" x14ac:dyDescent="0.25">
      <c r="A21" t="s">
        <v>530</v>
      </c>
      <c r="B21" t="s">
        <v>147</v>
      </c>
      <c r="C21" t="s">
        <v>615</v>
      </c>
      <c r="D21" t="s">
        <v>616</v>
      </c>
      <c r="E21" t="s">
        <v>617</v>
      </c>
      <c r="F21" t="s">
        <v>618</v>
      </c>
      <c r="G21" t="s">
        <v>619</v>
      </c>
      <c r="H21" t="s">
        <v>535</v>
      </c>
      <c r="I21" t="s">
        <v>536</v>
      </c>
    </row>
    <row r="22" spans="1:9" ht="11.25" customHeight="1" x14ac:dyDescent="0.25">
      <c r="A22" t="s">
        <v>530</v>
      </c>
      <c r="B22" t="s">
        <v>147</v>
      </c>
      <c r="C22" t="s">
        <v>620</v>
      </c>
      <c r="D22" t="s">
        <v>621</v>
      </c>
      <c r="E22" t="s">
        <v>622</v>
      </c>
      <c r="F22" t="s">
        <v>623</v>
      </c>
      <c r="G22" t="s">
        <v>624</v>
      </c>
      <c r="H22" t="s">
        <v>535</v>
      </c>
      <c r="I22" t="s">
        <v>536</v>
      </c>
    </row>
    <row r="23" spans="1:9" ht="11.25" customHeight="1" x14ac:dyDescent="0.25">
      <c r="A23" t="s">
        <v>530</v>
      </c>
      <c r="B23" t="s">
        <v>147</v>
      </c>
      <c r="C23" t="s">
        <v>625</v>
      </c>
      <c r="D23" t="s">
        <v>626</v>
      </c>
      <c r="E23" t="s">
        <v>627</v>
      </c>
      <c r="F23" t="s">
        <v>628</v>
      </c>
      <c r="G23" t="s">
        <v>629</v>
      </c>
      <c r="H23" t="s">
        <v>535</v>
      </c>
      <c r="I23" t="s">
        <v>536</v>
      </c>
    </row>
    <row r="24" spans="1:9" ht="11.25" customHeight="1" x14ac:dyDescent="0.25">
      <c r="A24" t="s">
        <v>530</v>
      </c>
      <c r="B24" t="s">
        <v>147</v>
      </c>
      <c r="C24" t="s">
        <v>630</v>
      </c>
      <c r="D24" t="s">
        <v>631</v>
      </c>
      <c r="E24" t="s">
        <v>632</v>
      </c>
      <c r="F24" t="s">
        <v>633</v>
      </c>
      <c r="G24" t="s">
        <v>535</v>
      </c>
      <c r="H24" t="s">
        <v>535</v>
      </c>
      <c r="I24" t="s">
        <v>536</v>
      </c>
    </row>
    <row r="25" spans="1:9" ht="11.25" customHeight="1" x14ac:dyDescent="0.25">
      <c r="A25" t="s">
        <v>530</v>
      </c>
      <c r="B25" t="s">
        <v>147</v>
      </c>
      <c r="C25" t="s">
        <v>634</v>
      </c>
      <c r="D25" t="s">
        <v>635</v>
      </c>
      <c r="E25" t="s">
        <v>636</v>
      </c>
      <c r="F25" t="s">
        <v>628</v>
      </c>
      <c r="G25" t="s">
        <v>535</v>
      </c>
      <c r="H25" t="s">
        <v>535</v>
      </c>
      <c r="I25" t="s">
        <v>536</v>
      </c>
    </row>
    <row r="26" spans="1:9" ht="11.25" customHeight="1" x14ac:dyDescent="0.25">
      <c r="A26" t="s">
        <v>530</v>
      </c>
      <c r="B26" t="s">
        <v>147</v>
      </c>
      <c r="C26" t="s">
        <v>637</v>
      </c>
      <c r="D26" t="s">
        <v>638</v>
      </c>
      <c r="E26" t="s">
        <v>639</v>
      </c>
      <c r="F26" t="s">
        <v>534</v>
      </c>
      <c r="G26" t="s">
        <v>535</v>
      </c>
      <c r="H26" t="s">
        <v>535</v>
      </c>
      <c r="I26" t="s">
        <v>536</v>
      </c>
    </row>
    <row r="27" spans="1:9" ht="11.25" customHeight="1" x14ac:dyDescent="0.25">
      <c r="A27" t="s">
        <v>530</v>
      </c>
      <c r="B27" t="s">
        <v>147</v>
      </c>
      <c r="C27" t="s">
        <v>640</v>
      </c>
      <c r="D27" t="s">
        <v>641</v>
      </c>
      <c r="E27" t="s">
        <v>642</v>
      </c>
      <c r="F27" t="s">
        <v>643</v>
      </c>
      <c r="G27" t="s">
        <v>535</v>
      </c>
      <c r="H27" t="s">
        <v>535</v>
      </c>
      <c r="I27" t="s">
        <v>536</v>
      </c>
    </row>
    <row r="28" spans="1:9" ht="11.25" customHeight="1" x14ac:dyDescent="0.25">
      <c r="A28" t="s">
        <v>530</v>
      </c>
      <c r="B28" t="s">
        <v>147</v>
      </c>
      <c r="C28" t="s">
        <v>644</v>
      </c>
      <c r="D28" t="s">
        <v>645</v>
      </c>
      <c r="E28" t="s">
        <v>646</v>
      </c>
      <c r="F28" t="s">
        <v>647</v>
      </c>
      <c r="G28" t="s">
        <v>535</v>
      </c>
      <c r="H28" t="s">
        <v>535</v>
      </c>
      <c r="I28" t="s">
        <v>536</v>
      </c>
    </row>
    <row r="29" spans="1:9" ht="11.25" customHeight="1" x14ac:dyDescent="0.25">
      <c r="A29" t="s">
        <v>530</v>
      </c>
      <c r="B29" t="s">
        <v>147</v>
      </c>
      <c r="C29" t="s">
        <v>648</v>
      </c>
      <c r="D29" t="s">
        <v>649</v>
      </c>
      <c r="E29" t="s">
        <v>588</v>
      </c>
      <c r="F29" t="s">
        <v>534</v>
      </c>
      <c r="G29" t="s">
        <v>650</v>
      </c>
      <c r="H29" t="s">
        <v>535</v>
      </c>
      <c r="I29" t="s">
        <v>536</v>
      </c>
    </row>
    <row r="30" spans="1:9" ht="11.25" customHeight="1" x14ac:dyDescent="0.25">
      <c r="A30" t="s">
        <v>530</v>
      </c>
      <c r="B30" t="s">
        <v>147</v>
      </c>
      <c r="C30" t="s">
        <v>651</v>
      </c>
      <c r="D30" t="s">
        <v>652</v>
      </c>
      <c r="E30" t="s">
        <v>588</v>
      </c>
      <c r="F30" t="s">
        <v>653</v>
      </c>
      <c r="G30" t="s">
        <v>535</v>
      </c>
      <c r="H30" t="s">
        <v>535</v>
      </c>
      <c r="I30" t="s">
        <v>536</v>
      </c>
    </row>
    <row r="31" spans="1:9" ht="11.25" customHeight="1" x14ac:dyDescent="0.25">
      <c r="A31" t="s">
        <v>530</v>
      </c>
      <c r="B31" t="s">
        <v>147</v>
      </c>
      <c r="C31" t="s">
        <v>654</v>
      </c>
      <c r="D31" t="s">
        <v>655</v>
      </c>
      <c r="E31" t="s">
        <v>646</v>
      </c>
      <c r="F31" t="s">
        <v>656</v>
      </c>
      <c r="G31" t="s">
        <v>535</v>
      </c>
      <c r="H31" t="s">
        <v>535</v>
      </c>
      <c r="I31" t="s">
        <v>536</v>
      </c>
    </row>
    <row r="32" spans="1:9" ht="11.25" customHeight="1" x14ac:dyDescent="0.25">
      <c r="A32" t="s">
        <v>530</v>
      </c>
      <c r="B32" t="s">
        <v>147</v>
      </c>
      <c r="C32" t="s">
        <v>657</v>
      </c>
      <c r="D32" t="s">
        <v>658</v>
      </c>
      <c r="E32" t="s">
        <v>659</v>
      </c>
      <c r="F32" t="s">
        <v>534</v>
      </c>
      <c r="G32" t="s">
        <v>535</v>
      </c>
      <c r="H32" t="s">
        <v>535</v>
      </c>
      <c r="I32" t="s">
        <v>536</v>
      </c>
    </row>
    <row r="33" spans="1:9" ht="11.25" customHeight="1" x14ac:dyDescent="0.25">
      <c r="A33" t="s">
        <v>530</v>
      </c>
      <c r="B33" t="s">
        <v>147</v>
      </c>
      <c r="C33" t="s">
        <v>660</v>
      </c>
      <c r="D33" t="s">
        <v>661</v>
      </c>
      <c r="E33" t="s">
        <v>662</v>
      </c>
      <c r="F33" t="s">
        <v>663</v>
      </c>
      <c r="G33" t="s">
        <v>535</v>
      </c>
      <c r="H33" t="s">
        <v>535</v>
      </c>
      <c r="I33" t="s">
        <v>536</v>
      </c>
    </row>
    <row r="34" spans="1:9" ht="11.25" customHeight="1" x14ac:dyDescent="0.25">
      <c r="A34" t="s">
        <v>530</v>
      </c>
      <c r="B34" t="s">
        <v>147</v>
      </c>
      <c r="C34" t="s">
        <v>664</v>
      </c>
      <c r="D34" t="s">
        <v>665</v>
      </c>
      <c r="E34" t="s">
        <v>666</v>
      </c>
      <c r="F34" t="s">
        <v>667</v>
      </c>
      <c r="G34" t="s">
        <v>535</v>
      </c>
      <c r="H34" t="s">
        <v>535</v>
      </c>
      <c r="I34" t="s">
        <v>536</v>
      </c>
    </row>
    <row r="35" spans="1:9" ht="11.25" customHeight="1" x14ac:dyDescent="0.25">
      <c r="A35" t="s">
        <v>530</v>
      </c>
      <c r="B35" t="s">
        <v>147</v>
      </c>
      <c r="C35" t="s">
        <v>668</v>
      </c>
      <c r="D35" t="s">
        <v>669</v>
      </c>
      <c r="E35" t="s">
        <v>670</v>
      </c>
      <c r="F35" t="s">
        <v>667</v>
      </c>
      <c r="G35" t="s">
        <v>671</v>
      </c>
      <c r="H35" t="s">
        <v>535</v>
      </c>
      <c r="I35" t="s">
        <v>536</v>
      </c>
    </row>
    <row r="36" spans="1:9" ht="11.25" customHeight="1" x14ac:dyDescent="0.25">
      <c r="A36" t="s">
        <v>530</v>
      </c>
      <c r="B36" t="s">
        <v>147</v>
      </c>
      <c r="C36" t="s">
        <v>672</v>
      </c>
      <c r="D36" t="s">
        <v>673</v>
      </c>
      <c r="E36" t="s">
        <v>674</v>
      </c>
      <c r="F36" t="s">
        <v>675</v>
      </c>
      <c r="G36" t="s">
        <v>535</v>
      </c>
      <c r="H36" t="s">
        <v>535</v>
      </c>
      <c r="I36" t="s">
        <v>536</v>
      </c>
    </row>
    <row r="37" spans="1:9" ht="11.25" customHeight="1" x14ac:dyDescent="0.25">
      <c r="A37" t="s">
        <v>530</v>
      </c>
      <c r="B37" t="s">
        <v>147</v>
      </c>
      <c r="C37" t="s">
        <v>676</v>
      </c>
      <c r="D37" t="s">
        <v>677</v>
      </c>
      <c r="E37" t="s">
        <v>678</v>
      </c>
      <c r="F37" t="s">
        <v>679</v>
      </c>
      <c r="G37" t="s">
        <v>680</v>
      </c>
      <c r="H37" t="s">
        <v>535</v>
      </c>
      <c r="I37" t="s">
        <v>536</v>
      </c>
    </row>
    <row r="38" spans="1:9" ht="11.25" customHeight="1" x14ac:dyDescent="0.25">
      <c r="A38" t="s">
        <v>530</v>
      </c>
      <c r="B38" t="s">
        <v>147</v>
      </c>
      <c r="C38" t="s">
        <v>681</v>
      </c>
      <c r="D38" t="s">
        <v>682</v>
      </c>
      <c r="E38" t="s">
        <v>683</v>
      </c>
      <c r="F38" t="s">
        <v>684</v>
      </c>
      <c r="G38" t="s">
        <v>535</v>
      </c>
      <c r="H38" t="s">
        <v>535</v>
      </c>
      <c r="I38" t="s">
        <v>536</v>
      </c>
    </row>
    <row r="39" spans="1:9" ht="11.25" customHeight="1" x14ac:dyDescent="0.25">
      <c r="A39" t="s">
        <v>530</v>
      </c>
      <c r="B39" t="s">
        <v>147</v>
      </c>
      <c r="C39" t="s">
        <v>685</v>
      </c>
      <c r="D39" t="s">
        <v>686</v>
      </c>
      <c r="E39" t="s">
        <v>687</v>
      </c>
      <c r="F39" t="s">
        <v>688</v>
      </c>
      <c r="G39" t="s">
        <v>689</v>
      </c>
      <c r="H39" t="s">
        <v>535</v>
      </c>
      <c r="I39" t="s">
        <v>536</v>
      </c>
    </row>
    <row r="40" spans="1:9" ht="11.25" customHeight="1" x14ac:dyDescent="0.25">
      <c r="A40" t="s">
        <v>530</v>
      </c>
      <c r="B40" t="s">
        <v>147</v>
      </c>
      <c r="C40" t="s">
        <v>690</v>
      </c>
      <c r="D40" t="s">
        <v>691</v>
      </c>
      <c r="E40" t="s">
        <v>692</v>
      </c>
      <c r="F40" t="s">
        <v>693</v>
      </c>
      <c r="G40" t="s">
        <v>694</v>
      </c>
      <c r="H40" t="s">
        <v>535</v>
      </c>
      <c r="I40" t="s">
        <v>536</v>
      </c>
    </row>
    <row r="41" spans="1:9" ht="11.25" customHeight="1" x14ac:dyDescent="0.25">
      <c r="A41" t="s">
        <v>530</v>
      </c>
      <c r="B41" t="s">
        <v>147</v>
      </c>
      <c r="C41" t="s">
        <v>695</v>
      </c>
      <c r="D41" t="s">
        <v>696</v>
      </c>
      <c r="E41" t="s">
        <v>697</v>
      </c>
      <c r="F41" t="s">
        <v>698</v>
      </c>
      <c r="G41" t="s">
        <v>535</v>
      </c>
      <c r="H41" t="s">
        <v>535</v>
      </c>
      <c r="I41" t="s">
        <v>536</v>
      </c>
    </row>
    <row r="42" spans="1:9" ht="11.25" customHeight="1" x14ac:dyDescent="0.25">
      <c r="A42" t="s">
        <v>530</v>
      </c>
      <c r="B42" t="s">
        <v>147</v>
      </c>
      <c r="C42" t="s">
        <v>699</v>
      </c>
      <c r="D42" t="s">
        <v>700</v>
      </c>
      <c r="E42" t="s">
        <v>701</v>
      </c>
      <c r="F42" t="s">
        <v>667</v>
      </c>
      <c r="G42" t="s">
        <v>535</v>
      </c>
      <c r="H42" t="s">
        <v>535</v>
      </c>
      <c r="I42" t="s">
        <v>536</v>
      </c>
    </row>
    <row r="43" spans="1:9" ht="11.25" customHeight="1" x14ac:dyDescent="0.25">
      <c r="A43" t="s">
        <v>530</v>
      </c>
      <c r="B43" t="s">
        <v>147</v>
      </c>
      <c r="C43" t="s">
        <v>702</v>
      </c>
      <c r="D43" t="s">
        <v>703</v>
      </c>
      <c r="E43" t="s">
        <v>704</v>
      </c>
      <c r="F43" t="s">
        <v>26</v>
      </c>
      <c r="G43" t="s">
        <v>535</v>
      </c>
      <c r="H43" t="s">
        <v>535</v>
      </c>
      <c r="I43" t="s">
        <v>536</v>
      </c>
    </row>
    <row r="44" spans="1:9" ht="11.25" customHeight="1" x14ac:dyDescent="0.25">
      <c r="A44" t="s">
        <v>530</v>
      </c>
      <c r="B44" t="s">
        <v>147</v>
      </c>
      <c r="C44" t="s">
        <v>705</v>
      </c>
      <c r="D44" t="s">
        <v>706</v>
      </c>
      <c r="E44" t="s">
        <v>707</v>
      </c>
      <c r="F44" t="s">
        <v>26</v>
      </c>
      <c r="G44" t="s">
        <v>535</v>
      </c>
      <c r="H44" t="s">
        <v>535</v>
      </c>
      <c r="I44" t="s">
        <v>536</v>
      </c>
    </row>
    <row r="45" spans="1:9" ht="11.25" customHeight="1" x14ac:dyDescent="0.25">
      <c r="A45" t="s">
        <v>530</v>
      </c>
      <c r="B45" t="s">
        <v>147</v>
      </c>
      <c r="C45" t="s">
        <v>708</v>
      </c>
      <c r="D45" t="s">
        <v>709</v>
      </c>
      <c r="E45" t="s">
        <v>710</v>
      </c>
      <c r="F45" t="s">
        <v>711</v>
      </c>
      <c r="G45" t="s">
        <v>535</v>
      </c>
      <c r="H45" t="s">
        <v>535</v>
      </c>
      <c r="I45" t="s">
        <v>536</v>
      </c>
    </row>
    <row r="46" spans="1:9" ht="11.25" customHeight="1" x14ac:dyDescent="0.25">
      <c r="A46" t="s">
        <v>530</v>
      </c>
      <c r="B46" t="s">
        <v>147</v>
      </c>
      <c r="C46" t="s">
        <v>712</v>
      </c>
      <c r="D46" t="s">
        <v>713</v>
      </c>
      <c r="E46" t="s">
        <v>714</v>
      </c>
      <c r="F46" t="s">
        <v>715</v>
      </c>
      <c r="G46" t="s">
        <v>535</v>
      </c>
      <c r="H46" t="s">
        <v>535</v>
      </c>
      <c r="I46" t="s">
        <v>536</v>
      </c>
    </row>
    <row r="47" spans="1:9" ht="11.25" customHeight="1" x14ac:dyDescent="0.25">
      <c r="A47" t="s">
        <v>530</v>
      </c>
      <c r="B47" t="s">
        <v>147</v>
      </c>
      <c r="C47" t="s">
        <v>716</v>
      </c>
      <c r="D47" t="s">
        <v>717</v>
      </c>
      <c r="E47" t="s">
        <v>718</v>
      </c>
      <c r="F47" t="s">
        <v>643</v>
      </c>
      <c r="G47" t="s">
        <v>535</v>
      </c>
      <c r="H47" t="s">
        <v>535</v>
      </c>
      <c r="I47" t="s">
        <v>536</v>
      </c>
    </row>
    <row r="48" spans="1:9" ht="11.25" customHeight="1" x14ac:dyDescent="0.25">
      <c r="A48" t="s">
        <v>530</v>
      </c>
      <c r="B48" t="s">
        <v>147</v>
      </c>
      <c r="C48" t="s">
        <v>719</v>
      </c>
      <c r="D48" t="s">
        <v>720</v>
      </c>
      <c r="E48" t="s">
        <v>721</v>
      </c>
      <c r="F48" t="s">
        <v>722</v>
      </c>
      <c r="G48" t="s">
        <v>535</v>
      </c>
      <c r="H48" t="s">
        <v>535</v>
      </c>
      <c r="I48" t="s">
        <v>536</v>
      </c>
    </row>
    <row r="49" spans="1:9" ht="11.25" customHeight="1" x14ac:dyDescent="0.25">
      <c r="A49" t="s">
        <v>530</v>
      </c>
      <c r="B49" t="s">
        <v>147</v>
      </c>
      <c r="C49" t="s">
        <v>723</v>
      </c>
      <c r="D49" t="s">
        <v>724</v>
      </c>
      <c r="E49" t="s">
        <v>725</v>
      </c>
      <c r="F49" t="s">
        <v>726</v>
      </c>
      <c r="G49" t="s">
        <v>535</v>
      </c>
      <c r="H49" t="s">
        <v>535</v>
      </c>
      <c r="I49" t="s">
        <v>536</v>
      </c>
    </row>
    <row r="50" spans="1:9" ht="11.25" customHeight="1" x14ac:dyDescent="0.25">
      <c r="A50" t="s">
        <v>530</v>
      </c>
      <c r="B50" t="s">
        <v>147</v>
      </c>
      <c r="C50" t="s">
        <v>727</v>
      </c>
      <c r="D50" t="s">
        <v>728</v>
      </c>
      <c r="E50" t="s">
        <v>729</v>
      </c>
      <c r="F50" t="s">
        <v>600</v>
      </c>
      <c r="G50" t="s">
        <v>535</v>
      </c>
      <c r="H50" t="s">
        <v>535</v>
      </c>
      <c r="I50" t="s">
        <v>536</v>
      </c>
    </row>
    <row r="51" spans="1:9" ht="11.25" customHeight="1" x14ac:dyDescent="0.25">
      <c r="A51" t="s">
        <v>530</v>
      </c>
      <c r="B51" t="s">
        <v>147</v>
      </c>
      <c r="C51" t="s">
        <v>730</v>
      </c>
      <c r="D51" t="s">
        <v>731</v>
      </c>
      <c r="E51" t="s">
        <v>732</v>
      </c>
      <c r="F51" t="s">
        <v>733</v>
      </c>
      <c r="G51" t="s">
        <v>535</v>
      </c>
      <c r="H51" t="s">
        <v>535</v>
      </c>
      <c r="I51" t="s">
        <v>536</v>
      </c>
    </row>
    <row r="52" spans="1:9" ht="11.25" customHeight="1" x14ac:dyDescent="0.25">
      <c r="A52" t="s">
        <v>530</v>
      </c>
      <c r="B52" t="s">
        <v>147</v>
      </c>
      <c r="C52" t="s">
        <v>734</v>
      </c>
      <c r="D52" t="s">
        <v>735</v>
      </c>
      <c r="E52" t="s">
        <v>736</v>
      </c>
      <c r="F52" t="s">
        <v>667</v>
      </c>
      <c r="G52" t="s">
        <v>535</v>
      </c>
      <c r="H52" t="s">
        <v>535</v>
      </c>
      <c r="I52" t="s">
        <v>536</v>
      </c>
    </row>
    <row r="53" spans="1:9" ht="11.25" customHeight="1" x14ac:dyDescent="0.25">
      <c r="A53" t="s">
        <v>530</v>
      </c>
      <c r="B53" t="s">
        <v>147</v>
      </c>
      <c r="C53" t="s">
        <v>737</v>
      </c>
      <c r="D53" t="s">
        <v>738</v>
      </c>
      <c r="E53" t="s">
        <v>739</v>
      </c>
      <c r="F53" t="s">
        <v>633</v>
      </c>
      <c r="G53" t="s">
        <v>740</v>
      </c>
      <c r="H53" t="s">
        <v>535</v>
      </c>
      <c r="I53" t="s">
        <v>536</v>
      </c>
    </row>
    <row r="54" spans="1:9" ht="11.25" customHeight="1" x14ac:dyDescent="0.25">
      <c r="A54" t="s">
        <v>530</v>
      </c>
      <c r="B54" t="s">
        <v>147</v>
      </c>
      <c r="C54" t="s">
        <v>741</v>
      </c>
      <c r="D54" t="s">
        <v>742</v>
      </c>
      <c r="E54" t="s">
        <v>743</v>
      </c>
      <c r="F54" t="s">
        <v>744</v>
      </c>
      <c r="G54" t="s">
        <v>535</v>
      </c>
      <c r="H54" t="s">
        <v>535</v>
      </c>
      <c r="I54" t="s">
        <v>536</v>
      </c>
    </row>
    <row r="55" spans="1:9" ht="11.25" customHeight="1" x14ac:dyDescent="0.25">
      <c r="A55" t="s">
        <v>530</v>
      </c>
      <c r="B55" t="s">
        <v>147</v>
      </c>
      <c r="C55" t="s">
        <v>745</v>
      </c>
      <c r="D55" t="s">
        <v>746</v>
      </c>
      <c r="E55" t="s">
        <v>747</v>
      </c>
      <c r="F55" t="s">
        <v>545</v>
      </c>
      <c r="G55" t="s">
        <v>535</v>
      </c>
      <c r="H55" t="s">
        <v>535</v>
      </c>
      <c r="I55" t="s">
        <v>536</v>
      </c>
    </row>
    <row r="56" spans="1:9" ht="11.25" customHeight="1" x14ac:dyDescent="0.25">
      <c r="A56" t="s">
        <v>530</v>
      </c>
      <c r="B56" t="s">
        <v>147</v>
      </c>
      <c r="C56" t="s">
        <v>748</v>
      </c>
      <c r="D56" t="s">
        <v>749</v>
      </c>
      <c r="E56" t="s">
        <v>750</v>
      </c>
      <c r="F56" t="s">
        <v>751</v>
      </c>
      <c r="G56" t="s">
        <v>535</v>
      </c>
      <c r="H56" t="s">
        <v>535</v>
      </c>
      <c r="I56" t="s">
        <v>536</v>
      </c>
    </row>
    <row r="57" spans="1:9" ht="11.25" customHeight="1" x14ac:dyDescent="0.25">
      <c r="A57" t="s">
        <v>530</v>
      </c>
      <c r="B57" t="s">
        <v>147</v>
      </c>
      <c r="C57" t="s">
        <v>752</v>
      </c>
      <c r="D57" t="s">
        <v>753</v>
      </c>
      <c r="E57" t="s">
        <v>754</v>
      </c>
      <c r="F57" t="s">
        <v>755</v>
      </c>
      <c r="G57" t="s">
        <v>535</v>
      </c>
      <c r="H57" t="s">
        <v>535</v>
      </c>
      <c r="I57" t="s">
        <v>536</v>
      </c>
    </row>
    <row r="58" spans="1:9" ht="11.25" customHeight="1" x14ac:dyDescent="0.25">
      <c r="A58" t="s">
        <v>530</v>
      </c>
      <c r="B58" t="s">
        <v>147</v>
      </c>
      <c r="C58" t="s">
        <v>756</v>
      </c>
      <c r="D58" t="s">
        <v>757</v>
      </c>
      <c r="E58" t="s">
        <v>758</v>
      </c>
      <c r="F58" t="s">
        <v>569</v>
      </c>
      <c r="G58" t="s">
        <v>535</v>
      </c>
      <c r="H58" t="s">
        <v>535</v>
      </c>
      <c r="I58" t="s">
        <v>536</v>
      </c>
    </row>
    <row r="59" spans="1:9" ht="11.25" customHeight="1" x14ac:dyDescent="0.25">
      <c r="A59" t="s">
        <v>530</v>
      </c>
      <c r="B59" t="s">
        <v>147</v>
      </c>
      <c r="C59" t="s">
        <v>759</v>
      </c>
      <c r="D59" t="s">
        <v>760</v>
      </c>
      <c r="E59" t="s">
        <v>761</v>
      </c>
      <c r="F59" t="s">
        <v>569</v>
      </c>
      <c r="G59" t="s">
        <v>535</v>
      </c>
      <c r="H59" t="s">
        <v>535</v>
      </c>
      <c r="I59" t="s">
        <v>536</v>
      </c>
    </row>
    <row r="60" spans="1:9" ht="11.25" customHeight="1" x14ac:dyDescent="0.25">
      <c r="A60" t="s">
        <v>530</v>
      </c>
      <c r="B60" t="s">
        <v>147</v>
      </c>
      <c r="C60" t="s">
        <v>762</v>
      </c>
      <c r="D60" t="s">
        <v>763</v>
      </c>
      <c r="E60" t="s">
        <v>764</v>
      </c>
      <c r="F60" t="s">
        <v>569</v>
      </c>
      <c r="G60" t="s">
        <v>535</v>
      </c>
      <c r="H60" t="s">
        <v>535</v>
      </c>
      <c r="I60" t="s">
        <v>536</v>
      </c>
    </row>
    <row r="61" spans="1:9" ht="11.25" customHeight="1" x14ac:dyDescent="0.25">
      <c r="A61" t="s">
        <v>530</v>
      </c>
      <c r="B61" t="s">
        <v>147</v>
      </c>
      <c r="C61" t="s">
        <v>765</v>
      </c>
      <c r="D61" t="s">
        <v>766</v>
      </c>
      <c r="E61" t="s">
        <v>767</v>
      </c>
      <c r="F61" t="s">
        <v>711</v>
      </c>
      <c r="G61" t="s">
        <v>768</v>
      </c>
      <c r="H61" t="s">
        <v>535</v>
      </c>
      <c r="I61" t="s">
        <v>536</v>
      </c>
    </row>
    <row r="62" spans="1:9" ht="11.25" customHeight="1" x14ac:dyDescent="0.25">
      <c r="A62" t="s">
        <v>530</v>
      </c>
      <c r="B62" t="s">
        <v>147</v>
      </c>
      <c r="C62" t="s">
        <v>769</v>
      </c>
      <c r="D62" t="s">
        <v>770</v>
      </c>
      <c r="E62" t="s">
        <v>771</v>
      </c>
      <c r="F62" t="s">
        <v>772</v>
      </c>
      <c r="G62" t="s">
        <v>773</v>
      </c>
      <c r="H62" t="s">
        <v>535</v>
      </c>
      <c r="I62" t="s">
        <v>536</v>
      </c>
    </row>
    <row r="63" spans="1:9" ht="11.25" customHeight="1" x14ac:dyDescent="0.25">
      <c r="A63" t="s">
        <v>530</v>
      </c>
      <c r="B63" t="s">
        <v>147</v>
      </c>
      <c r="C63" t="s">
        <v>774</v>
      </c>
      <c r="D63" t="s">
        <v>775</v>
      </c>
      <c r="E63" t="s">
        <v>776</v>
      </c>
      <c r="F63" t="s">
        <v>777</v>
      </c>
      <c r="G63" t="s">
        <v>535</v>
      </c>
      <c r="H63" t="s">
        <v>535</v>
      </c>
      <c r="I63" t="s">
        <v>536</v>
      </c>
    </row>
    <row r="64" spans="1:9" ht="11.25" customHeight="1" x14ac:dyDescent="0.25">
      <c r="A64" t="s">
        <v>530</v>
      </c>
      <c r="B64" t="s">
        <v>147</v>
      </c>
      <c r="C64" t="s">
        <v>778</v>
      </c>
      <c r="D64" t="s">
        <v>779</v>
      </c>
      <c r="E64" t="s">
        <v>780</v>
      </c>
      <c r="F64" t="s">
        <v>781</v>
      </c>
      <c r="G64" t="s">
        <v>782</v>
      </c>
      <c r="H64" t="s">
        <v>535</v>
      </c>
      <c r="I64" t="s">
        <v>536</v>
      </c>
    </row>
    <row r="65" spans="1:9" ht="11.25" customHeight="1" x14ac:dyDescent="0.25">
      <c r="A65" t="s">
        <v>530</v>
      </c>
      <c r="B65" t="s">
        <v>147</v>
      </c>
      <c r="C65" t="s">
        <v>783</v>
      </c>
      <c r="D65" t="s">
        <v>784</v>
      </c>
      <c r="E65" t="s">
        <v>785</v>
      </c>
      <c r="F65" t="s">
        <v>786</v>
      </c>
      <c r="G65" t="s">
        <v>787</v>
      </c>
      <c r="H65" t="s">
        <v>535</v>
      </c>
      <c r="I65" t="s">
        <v>536</v>
      </c>
    </row>
    <row r="66" spans="1:9" ht="11.25" customHeight="1" x14ac:dyDescent="0.25">
      <c r="A66" t="s">
        <v>530</v>
      </c>
      <c r="B66" t="s">
        <v>147</v>
      </c>
      <c r="C66" t="s">
        <v>788</v>
      </c>
      <c r="D66" t="s">
        <v>789</v>
      </c>
      <c r="E66" t="s">
        <v>790</v>
      </c>
      <c r="F66" t="s">
        <v>791</v>
      </c>
      <c r="G66" t="s">
        <v>792</v>
      </c>
      <c r="H66" t="s">
        <v>535</v>
      </c>
      <c r="I66" t="s">
        <v>536</v>
      </c>
    </row>
    <row r="67" spans="1:9" ht="11.25" customHeight="1" x14ac:dyDescent="0.25">
      <c r="A67" t="s">
        <v>530</v>
      </c>
      <c r="B67" t="s">
        <v>147</v>
      </c>
      <c r="C67" t="s">
        <v>793</v>
      </c>
      <c r="D67" t="s">
        <v>794</v>
      </c>
      <c r="E67" t="s">
        <v>795</v>
      </c>
      <c r="F67" t="s">
        <v>791</v>
      </c>
      <c r="G67" t="s">
        <v>535</v>
      </c>
      <c r="H67" t="s">
        <v>535</v>
      </c>
      <c r="I67" t="s">
        <v>536</v>
      </c>
    </row>
    <row r="68" spans="1:9" ht="11.25" customHeight="1" x14ac:dyDescent="0.25">
      <c r="A68" t="s">
        <v>530</v>
      </c>
      <c r="B68" t="s">
        <v>147</v>
      </c>
      <c r="C68" t="s">
        <v>796</v>
      </c>
      <c r="D68" t="s">
        <v>797</v>
      </c>
      <c r="E68" t="s">
        <v>798</v>
      </c>
      <c r="F68" t="s">
        <v>799</v>
      </c>
      <c r="G68" t="s">
        <v>535</v>
      </c>
      <c r="H68" t="s">
        <v>535</v>
      </c>
      <c r="I68" t="s">
        <v>536</v>
      </c>
    </row>
    <row r="69" spans="1:9" ht="11.25" customHeight="1" x14ac:dyDescent="0.25">
      <c r="A69" t="s">
        <v>530</v>
      </c>
      <c r="B69" t="s">
        <v>147</v>
      </c>
      <c r="C69" t="s">
        <v>800</v>
      </c>
      <c r="D69" t="s">
        <v>801</v>
      </c>
      <c r="E69" t="s">
        <v>802</v>
      </c>
      <c r="F69" t="s">
        <v>803</v>
      </c>
      <c r="G69" t="s">
        <v>535</v>
      </c>
      <c r="H69" t="s">
        <v>535</v>
      </c>
      <c r="I69" t="s">
        <v>536</v>
      </c>
    </row>
    <row r="70" spans="1:9" ht="11.25" customHeight="1" x14ac:dyDescent="0.25">
      <c r="A70" t="s">
        <v>530</v>
      </c>
      <c r="B70" t="s">
        <v>147</v>
      </c>
      <c r="C70" t="s">
        <v>804</v>
      </c>
      <c r="D70" t="s">
        <v>805</v>
      </c>
      <c r="E70" t="s">
        <v>806</v>
      </c>
      <c r="F70" t="s">
        <v>693</v>
      </c>
      <c r="G70" t="s">
        <v>807</v>
      </c>
      <c r="H70" t="s">
        <v>535</v>
      </c>
      <c r="I70" t="s">
        <v>536</v>
      </c>
    </row>
    <row r="71" spans="1:9" ht="11.25" customHeight="1" x14ac:dyDescent="0.25">
      <c r="A71" t="s">
        <v>530</v>
      </c>
      <c r="B71" t="s">
        <v>147</v>
      </c>
      <c r="C71" t="s">
        <v>808</v>
      </c>
      <c r="D71" t="s">
        <v>809</v>
      </c>
      <c r="E71" t="s">
        <v>810</v>
      </c>
      <c r="F71" t="s">
        <v>811</v>
      </c>
      <c r="G71" t="s">
        <v>812</v>
      </c>
      <c r="H71" t="s">
        <v>535</v>
      </c>
      <c r="I71" t="s">
        <v>536</v>
      </c>
    </row>
    <row r="72" spans="1:9" ht="11.25" customHeight="1" x14ac:dyDescent="0.25">
      <c r="A72" t="s">
        <v>530</v>
      </c>
      <c r="B72" t="s">
        <v>147</v>
      </c>
      <c r="C72" t="s">
        <v>813</v>
      </c>
      <c r="D72" t="s">
        <v>814</v>
      </c>
      <c r="E72" t="s">
        <v>815</v>
      </c>
      <c r="F72" t="s">
        <v>816</v>
      </c>
      <c r="G72" t="s">
        <v>817</v>
      </c>
      <c r="H72" t="s">
        <v>535</v>
      </c>
      <c r="I72" t="s">
        <v>536</v>
      </c>
    </row>
    <row r="73" spans="1:9" ht="11.25" customHeight="1" x14ac:dyDescent="0.25">
      <c r="A73" t="s">
        <v>530</v>
      </c>
      <c r="B73" t="s">
        <v>147</v>
      </c>
      <c r="C73" t="s">
        <v>818</v>
      </c>
      <c r="D73" t="s">
        <v>819</v>
      </c>
      <c r="E73" t="s">
        <v>820</v>
      </c>
      <c r="F73" t="s">
        <v>711</v>
      </c>
      <c r="G73" t="s">
        <v>535</v>
      </c>
      <c r="H73" t="s">
        <v>535</v>
      </c>
      <c r="I73" t="s">
        <v>536</v>
      </c>
    </row>
    <row r="74" spans="1:9" ht="11.25" customHeight="1" x14ac:dyDescent="0.25">
      <c r="A74" t="s">
        <v>530</v>
      </c>
      <c r="B74" t="s">
        <v>147</v>
      </c>
      <c r="C74" t="s">
        <v>821</v>
      </c>
      <c r="D74" t="s">
        <v>822</v>
      </c>
      <c r="E74" t="s">
        <v>823</v>
      </c>
      <c r="F74" t="s">
        <v>577</v>
      </c>
      <c r="G74" t="s">
        <v>824</v>
      </c>
      <c r="H74" t="s">
        <v>535</v>
      </c>
      <c r="I74" t="s">
        <v>536</v>
      </c>
    </row>
    <row r="75" spans="1:9" ht="11.25" customHeight="1" x14ac:dyDescent="0.25">
      <c r="A75" t="s">
        <v>530</v>
      </c>
      <c r="B75" t="s">
        <v>147</v>
      </c>
      <c r="C75" t="s">
        <v>825</v>
      </c>
      <c r="D75" t="s">
        <v>826</v>
      </c>
      <c r="E75" t="s">
        <v>827</v>
      </c>
      <c r="F75" t="s">
        <v>688</v>
      </c>
      <c r="G75" t="s">
        <v>828</v>
      </c>
      <c r="H75" t="s">
        <v>535</v>
      </c>
      <c r="I75" t="s">
        <v>536</v>
      </c>
    </row>
    <row r="76" spans="1:9" ht="11.25" customHeight="1" x14ac:dyDescent="0.25">
      <c r="A76" t="s">
        <v>530</v>
      </c>
      <c r="B76" t="s">
        <v>147</v>
      </c>
      <c r="C76" t="s">
        <v>829</v>
      </c>
      <c r="D76" t="s">
        <v>830</v>
      </c>
      <c r="E76" t="s">
        <v>831</v>
      </c>
      <c r="F76" t="s">
        <v>600</v>
      </c>
      <c r="G76" t="s">
        <v>832</v>
      </c>
      <c r="H76" t="s">
        <v>535</v>
      </c>
      <c r="I76" t="s">
        <v>536</v>
      </c>
    </row>
    <row r="77" spans="1:9" ht="11.25" customHeight="1" x14ac:dyDescent="0.25">
      <c r="A77" t="s">
        <v>530</v>
      </c>
      <c r="B77" t="s">
        <v>147</v>
      </c>
      <c r="C77" t="s">
        <v>833</v>
      </c>
      <c r="D77" t="s">
        <v>834</v>
      </c>
      <c r="E77" t="s">
        <v>835</v>
      </c>
      <c r="F77" t="s">
        <v>679</v>
      </c>
      <c r="G77" t="s">
        <v>836</v>
      </c>
      <c r="H77" t="s">
        <v>535</v>
      </c>
      <c r="I77" t="s">
        <v>536</v>
      </c>
    </row>
    <row r="78" spans="1:9" ht="11.25" customHeight="1" x14ac:dyDescent="0.25">
      <c r="A78" t="s">
        <v>530</v>
      </c>
      <c r="B78" t="s">
        <v>147</v>
      </c>
      <c r="C78" t="s">
        <v>837</v>
      </c>
      <c r="D78" t="s">
        <v>838</v>
      </c>
      <c r="E78" t="s">
        <v>839</v>
      </c>
      <c r="F78" t="s">
        <v>840</v>
      </c>
      <c r="G78" t="s">
        <v>841</v>
      </c>
      <c r="H78" t="s">
        <v>535</v>
      </c>
      <c r="I78" t="s">
        <v>536</v>
      </c>
    </row>
    <row r="79" spans="1:9" ht="11.25" customHeight="1" x14ac:dyDescent="0.25">
      <c r="A79" t="s">
        <v>530</v>
      </c>
      <c r="B79" t="s">
        <v>147</v>
      </c>
      <c r="C79" t="s">
        <v>842</v>
      </c>
      <c r="D79" t="s">
        <v>843</v>
      </c>
      <c r="E79" t="s">
        <v>844</v>
      </c>
      <c r="F79" t="s">
        <v>711</v>
      </c>
      <c r="G79" t="s">
        <v>535</v>
      </c>
      <c r="H79" t="s">
        <v>535</v>
      </c>
      <c r="I79" t="s">
        <v>536</v>
      </c>
    </row>
    <row r="80" spans="1:9" ht="11.25" customHeight="1" x14ac:dyDescent="0.25">
      <c r="A80" t="s">
        <v>530</v>
      </c>
      <c r="B80" t="s">
        <v>147</v>
      </c>
      <c r="C80" t="s">
        <v>845</v>
      </c>
      <c r="D80" t="s">
        <v>846</v>
      </c>
      <c r="E80" t="s">
        <v>847</v>
      </c>
      <c r="F80" t="s">
        <v>848</v>
      </c>
      <c r="G80" t="s">
        <v>849</v>
      </c>
      <c r="H80" t="s">
        <v>535</v>
      </c>
      <c r="I80" t="s">
        <v>536</v>
      </c>
    </row>
    <row r="81" spans="1:9" ht="11.25" customHeight="1" x14ac:dyDescent="0.25">
      <c r="A81" t="s">
        <v>530</v>
      </c>
      <c r="B81" t="s">
        <v>147</v>
      </c>
      <c r="C81" t="s">
        <v>850</v>
      </c>
      <c r="D81" t="s">
        <v>851</v>
      </c>
      <c r="E81" t="s">
        <v>852</v>
      </c>
      <c r="F81" t="s">
        <v>811</v>
      </c>
      <c r="G81" t="s">
        <v>853</v>
      </c>
      <c r="H81" t="s">
        <v>535</v>
      </c>
      <c r="I81" t="s">
        <v>536</v>
      </c>
    </row>
    <row r="82" spans="1:9" ht="11.25" customHeight="1" x14ac:dyDescent="0.25">
      <c r="A82" t="s">
        <v>530</v>
      </c>
      <c r="B82" t="s">
        <v>147</v>
      </c>
      <c r="C82" t="s">
        <v>854</v>
      </c>
      <c r="D82" t="s">
        <v>855</v>
      </c>
      <c r="E82" t="s">
        <v>856</v>
      </c>
      <c r="F82" t="s">
        <v>667</v>
      </c>
      <c r="G82" t="s">
        <v>535</v>
      </c>
      <c r="H82" t="s">
        <v>535</v>
      </c>
      <c r="I82" t="s">
        <v>536</v>
      </c>
    </row>
    <row r="83" spans="1:9" ht="11.25" customHeight="1" x14ac:dyDescent="0.25">
      <c r="A83" t="s">
        <v>530</v>
      </c>
      <c r="B83" t="s">
        <v>147</v>
      </c>
      <c r="C83" t="s">
        <v>857</v>
      </c>
      <c r="D83" t="s">
        <v>858</v>
      </c>
      <c r="E83" t="s">
        <v>859</v>
      </c>
      <c r="F83" t="s">
        <v>860</v>
      </c>
      <c r="G83" t="s">
        <v>535</v>
      </c>
      <c r="H83" t="s">
        <v>535</v>
      </c>
      <c r="I83" t="s">
        <v>536</v>
      </c>
    </row>
    <row r="84" spans="1:9" ht="11.25" customHeight="1" x14ac:dyDescent="0.25">
      <c r="A84" t="s">
        <v>530</v>
      </c>
      <c r="B84" t="s">
        <v>147</v>
      </c>
      <c r="C84" t="s">
        <v>861</v>
      </c>
      <c r="D84" t="s">
        <v>862</v>
      </c>
      <c r="E84" t="s">
        <v>863</v>
      </c>
      <c r="F84" t="s">
        <v>605</v>
      </c>
      <c r="G84" t="s">
        <v>864</v>
      </c>
      <c r="H84" t="s">
        <v>535</v>
      </c>
      <c r="I84" t="s">
        <v>536</v>
      </c>
    </row>
    <row r="85" spans="1:9" ht="11.25" customHeight="1" x14ac:dyDescent="0.25">
      <c r="A85" t="s">
        <v>530</v>
      </c>
      <c r="B85" t="s">
        <v>147</v>
      </c>
      <c r="C85" t="s">
        <v>865</v>
      </c>
      <c r="D85" t="s">
        <v>866</v>
      </c>
      <c r="E85" t="s">
        <v>867</v>
      </c>
      <c r="F85" t="s">
        <v>803</v>
      </c>
      <c r="G85" t="s">
        <v>868</v>
      </c>
      <c r="H85" t="s">
        <v>535</v>
      </c>
      <c r="I85" t="s">
        <v>536</v>
      </c>
    </row>
    <row r="86" spans="1:9" ht="11.25" customHeight="1" x14ac:dyDescent="0.25">
      <c r="A86" t="s">
        <v>530</v>
      </c>
      <c r="B86" t="s">
        <v>147</v>
      </c>
      <c r="C86" t="s">
        <v>869</v>
      </c>
      <c r="D86" t="s">
        <v>870</v>
      </c>
      <c r="E86" t="s">
        <v>871</v>
      </c>
      <c r="F86" t="s">
        <v>840</v>
      </c>
      <c r="G86" t="s">
        <v>535</v>
      </c>
      <c r="H86" t="s">
        <v>535</v>
      </c>
      <c r="I86" t="s">
        <v>536</v>
      </c>
    </row>
    <row r="87" spans="1:9" ht="11.25" customHeight="1" x14ac:dyDescent="0.25">
      <c r="A87" t="s">
        <v>530</v>
      </c>
      <c r="B87" t="s">
        <v>147</v>
      </c>
      <c r="C87" t="s">
        <v>872</v>
      </c>
      <c r="D87" t="s">
        <v>873</v>
      </c>
      <c r="E87" t="s">
        <v>874</v>
      </c>
      <c r="F87" t="s">
        <v>688</v>
      </c>
      <c r="G87" t="s">
        <v>875</v>
      </c>
      <c r="H87" t="s">
        <v>535</v>
      </c>
      <c r="I87" t="s">
        <v>536</v>
      </c>
    </row>
    <row r="88" spans="1:9" ht="11.25" customHeight="1" x14ac:dyDescent="0.25">
      <c r="A88" t="s">
        <v>530</v>
      </c>
      <c r="B88" t="s">
        <v>147</v>
      </c>
      <c r="C88" t="s">
        <v>876</v>
      </c>
      <c r="D88" t="s">
        <v>877</v>
      </c>
      <c r="E88" t="s">
        <v>878</v>
      </c>
      <c r="F88" t="s">
        <v>600</v>
      </c>
      <c r="G88" t="s">
        <v>879</v>
      </c>
      <c r="H88" t="s">
        <v>535</v>
      </c>
      <c r="I88" t="s">
        <v>536</v>
      </c>
    </row>
    <row r="89" spans="1:9" ht="11.25" customHeight="1" x14ac:dyDescent="0.25">
      <c r="A89" t="s">
        <v>530</v>
      </c>
      <c r="B89" t="s">
        <v>147</v>
      </c>
      <c r="C89" t="s">
        <v>880</v>
      </c>
      <c r="D89" t="s">
        <v>881</v>
      </c>
      <c r="E89" t="s">
        <v>882</v>
      </c>
      <c r="F89" t="s">
        <v>883</v>
      </c>
      <c r="G89" t="s">
        <v>535</v>
      </c>
      <c r="H89" t="s">
        <v>535</v>
      </c>
      <c r="I89" t="s">
        <v>536</v>
      </c>
    </row>
    <row r="90" spans="1:9" ht="11.25" customHeight="1" x14ac:dyDescent="0.25">
      <c r="A90" t="s">
        <v>530</v>
      </c>
      <c r="B90" t="s">
        <v>147</v>
      </c>
      <c r="C90" t="s">
        <v>884</v>
      </c>
      <c r="D90" t="s">
        <v>885</v>
      </c>
      <c r="E90" t="s">
        <v>886</v>
      </c>
      <c r="F90" t="s">
        <v>693</v>
      </c>
      <c r="G90" t="s">
        <v>535</v>
      </c>
      <c r="H90" t="s">
        <v>535</v>
      </c>
      <c r="I90" t="s">
        <v>536</v>
      </c>
    </row>
    <row r="91" spans="1:9" ht="11.25" customHeight="1" x14ac:dyDescent="0.25">
      <c r="A91" t="s">
        <v>530</v>
      </c>
      <c r="B91" t="s">
        <v>147</v>
      </c>
      <c r="C91" t="s">
        <v>887</v>
      </c>
      <c r="D91" t="s">
        <v>888</v>
      </c>
      <c r="E91" t="s">
        <v>889</v>
      </c>
      <c r="F91" t="s">
        <v>799</v>
      </c>
      <c r="G91" t="s">
        <v>535</v>
      </c>
      <c r="H91" t="s">
        <v>535</v>
      </c>
      <c r="I91" t="s">
        <v>536</v>
      </c>
    </row>
    <row r="92" spans="1:9" ht="11.25" customHeight="1" x14ac:dyDescent="0.25">
      <c r="A92" t="s">
        <v>530</v>
      </c>
      <c r="B92" t="s">
        <v>147</v>
      </c>
      <c r="C92" t="s">
        <v>890</v>
      </c>
      <c r="D92" t="s">
        <v>891</v>
      </c>
      <c r="E92" t="s">
        <v>892</v>
      </c>
      <c r="F92" t="s">
        <v>722</v>
      </c>
      <c r="G92" t="s">
        <v>535</v>
      </c>
      <c r="H92" t="s">
        <v>535</v>
      </c>
      <c r="I92" t="s">
        <v>536</v>
      </c>
    </row>
    <row r="93" spans="1:9" ht="11.25" customHeight="1" x14ac:dyDescent="0.25">
      <c r="A93" t="s">
        <v>530</v>
      </c>
      <c r="B93" t="s">
        <v>147</v>
      </c>
      <c r="C93" t="s">
        <v>893</v>
      </c>
      <c r="D93" t="s">
        <v>894</v>
      </c>
      <c r="E93" t="s">
        <v>895</v>
      </c>
      <c r="F93" t="s">
        <v>799</v>
      </c>
      <c r="G93" t="s">
        <v>535</v>
      </c>
      <c r="H93" t="s">
        <v>535</v>
      </c>
      <c r="I93" t="s">
        <v>536</v>
      </c>
    </row>
    <row r="94" spans="1:9" ht="11.25" customHeight="1" x14ac:dyDescent="0.25">
      <c r="A94" t="s">
        <v>530</v>
      </c>
      <c r="B94" t="s">
        <v>147</v>
      </c>
      <c r="C94" t="s">
        <v>896</v>
      </c>
      <c r="D94" t="s">
        <v>897</v>
      </c>
      <c r="E94" t="s">
        <v>898</v>
      </c>
      <c r="F94" t="s">
        <v>803</v>
      </c>
      <c r="G94" t="s">
        <v>899</v>
      </c>
      <c r="H94" t="s">
        <v>535</v>
      </c>
      <c r="I94" t="s">
        <v>536</v>
      </c>
    </row>
    <row r="95" spans="1:9" ht="11.25" customHeight="1" x14ac:dyDescent="0.25">
      <c r="A95" t="s">
        <v>530</v>
      </c>
      <c r="B95" t="s">
        <v>147</v>
      </c>
      <c r="C95" t="s">
        <v>900</v>
      </c>
      <c r="D95" t="s">
        <v>901</v>
      </c>
      <c r="E95" t="s">
        <v>902</v>
      </c>
      <c r="F95" t="s">
        <v>675</v>
      </c>
      <c r="G95" t="s">
        <v>903</v>
      </c>
      <c r="H95" t="s">
        <v>535</v>
      </c>
      <c r="I95" t="s">
        <v>536</v>
      </c>
    </row>
    <row r="96" spans="1:9" ht="11.25" customHeight="1" x14ac:dyDescent="0.25">
      <c r="A96" t="s">
        <v>530</v>
      </c>
      <c r="B96" t="s">
        <v>147</v>
      </c>
      <c r="C96" t="s">
        <v>904</v>
      </c>
      <c r="D96" t="s">
        <v>905</v>
      </c>
      <c r="E96" t="s">
        <v>906</v>
      </c>
      <c r="F96" t="s">
        <v>667</v>
      </c>
      <c r="G96" t="s">
        <v>907</v>
      </c>
      <c r="H96" t="s">
        <v>535</v>
      </c>
      <c r="I96" t="s">
        <v>536</v>
      </c>
    </row>
    <row r="97" spans="1:9" ht="11.25" customHeight="1" x14ac:dyDescent="0.25">
      <c r="A97" t="s">
        <v>530</v>
      </c>
      <c r="B97" t="s">
        <v>147</v>
      </c>
      <c r="C97" t="s">
        <v>908</v>
      </c>
      <c r="D97" t="s">
        <v>909</v>
      </c>
      <c r="E97" t="s">
        <v>910</v>
      </c>
      <c r="F97" t="s">
        <v>911</v>
      </c>
      <c r="G97" t="s">
        <v>535</v>
      </c>
      <c r="H97" t="s">
        <v>535</v>
      </c>
      <c r="I97" t="s">
        <v>536</v>
      </c>
    </row>
    <row r="98" spans="1:9" ht="11.25" customHeight="1" x14ac:dyDescent="0.25">
      <c r="A98" t="s">
        <v>530</v>
      </c>
      <c r="B98" t="s">
        <v>147</v>
      </c>
      <c r="C98" t="s">
        <v>912</v>
      </c>
      <c r="D98" t="s">
        <v>913</v>
      </c>
      <c r="E98" t="s">
        <v>914</v>
      </c>
      <c r="F98" t="s">
        <v>811</v>
      </c>
      <c r="G98" t="s">
        <v>535</v>
      </c>
      <c r="H98" t="s">
        <v>535</v>
      </c>
      <c r="I98" t="s">
        <v>536</v>
      </c>
    </row>
    <row r="99" spans="1:9" ht="11.25" customHeight="1" x14ac:dyDescent="0.25">
      <c r="A99" t="s">
        <v>530</v>
      </c>
      <c r="B99" t="s">
        <v>147</v>
      </c>
      <c r="C99" t="s">
        <v>915</v>
      </c>
      <c r="D99" t="s">
        <v>916</v>
      </c>
      <c r="E99" t="s">
        <v>917</v>
      </c>
      <c r="F99" t="s">
        <v>918</v>
      </c>
      <c r="G99" t="s">
        <v>535</v>
      </c>
      <c r="H99" t="s">
        <v>535</v>
      </c>
      <c r="I99" t="s">
        <v>536</v>
      </c>
    </row>
    <row r="100" spans="1:9" ht="11.25" customHeight="1" x14ac:dyDescent="0.25">
      <c r="A100" t="s">
        <v>530</v>
      </c>
      <c r="B100" t="s">
        <v>147</v>
      </c>
      <c r="C100" t="s">
        <v>919</v>
      </c>
      <c r="D100" t="s">
        <v>920</v>
      </c>
      <c r="E100" t="s">
        <v>921</v>
      </c>
      <c r="F100" t="s">
        <v>577</v>
      </c>
      <c r="G100" t="s">
        <v>922</v>
      </c>
      <c r="H100" t="s">
        <v>535</v>
      </c>
      <c r="I100" t="s">
        <v>536</v>
      </c>
    </row>
    <row r="101" spans="1:9" ht="11.25" customHeight="1" x14ac:dyDescent="0.25">
      <c r="A101" t="s">
        <v>530</v>
      </c>
      <c r="B101" t="s">
        <v>147</v>
      </c>
      <c r="C101" t="s">
        <v>923</v>
      </c>
      <c r="D101" t="s">
        <v>924</v>
      </c>
      <c r="E101" t="s">
        <v>925</v>
      </c>
      <c r="F101" t="s">
        <v>926</v>
      </c>
      <c r="G101" t="s">
        <v>535</v>
      </c>
      <c r="H101" t="s">
        <v>535</v>
      </c>
      <c r="I101" t="s">
        <v>536</v>
      </c>
    </row>
    <row r="102" spans="1:9" ht="11.25" customHeight="1" x14ac:dyDescent="0.25">
      <c r="A102" t="s">
        <v>530</v>
      </c>
      <c r="B102" t="s">
        <v>147</v>
      </c>
      <c r="C102" t="s">
        <v>927</v>
      </c>
      <c r="D102" t="s">
        <v>928</v>
      </c>
      <c r="E102" t="s">
        <v>929</v>
      </c>
      <c r="F102" t="s">
        <v>860</v>
      </c>
      <c r="G102" t="s">
        <v>930</v>
      </c>
      <c r="H102" t="s">
        <v>535</v>
      </c>
      <c r="I102" t="s">
        <v>536</v>
      </c>
    </row>
    <row r="103" spans="1:9" ht="11.25" customHeight="1" x14ac:dyDescent="0.25">
      <c r="A103" t="s">
        <v>530</v>
      </c>
      <c r="B103" t="s">
        <v>147</v>
      </c>
      <c r="C103" t="s">
        <v>931</v>
      </c>
      <c r="D103" t="s">
        <v>932</v>
      </c>
      <c r="E103" t="s">
        <v>933</v>
      </c>
      <c r="F103" t="s">
        <v>799</v>
      </c>
      <c r="G103" t="s">
        <v>535</v>
      </c>
      <c r="H103" t="s">
        <v>535</v>
      </c>
      <c r="I103" t="s">
        <v>536</v>
      </c>
    </row>
    <row r="104" spans="1:9" ht="11.25" customHeight="1" x14ac:dyDescent="0.25">
      <c r="A104" t="s">
        <v>530</v>
      </c>
      <c r="B104" t="s">
        <v>147</v>
      </c>
      <c r="C104" t="s">
        <v>934</v>
      </c>
      <c r="D104" t="s">
        <v>935</v>
      </c>
      <c r="E104" t="s">
        <v>936</v>
      </c>
      <c r="F104" t="s">
        <v>722</v>
      </c>
      <c r="G104" t="s">
        <v>535</v>
      </c>
      <c r="H104" t="s">
        <v>535</v>
      </c>
      <c r="I104" t="s">
        <v>536</v>
      </c>
    </row>
    <row r="105" spans="1:9" ht="11.25" customHeight="1" x14ac:dyDescent="0.25">
      <c r="A105" t="s">
        <v>530</v>
      </c>
      <c r="B105" t="s">
        <v>147</v>
      </c>
      <c r="C105" t="s">
        <v>937</v>
      </c>
      <c r="D105" t="s">
        <v>938</v>
      </c>
      <c r="E105" t="s">
        <v>939</v>
      </c>
      <c r="F105" t="s">
        <v>840</v>
      </c>
      <c r="G105" t="s">
        <v>940</v>
      </c>
      <c r="H105" t="s">
        <v>535</v>
      </c>
      <c r="I105" t="s">
        <v>536</v>
      </c>
    </row>
    <row r="106" spans="1:9" ht="11.25" customHeight="1" x14ac:dyDescent="0.25">
      <c r="A106" t="s">
        <v>530</v>
      </c>
      <c r="B106" t="s">
        <v>147</v>
      </c>
      <c r="C106" t="s">
        <v>941</v>
      </c>
      <c r="D106" t="s">
        <v>942</v>
      </c>
      <c r="E106" t="s">
        <v>943</v>
      </c>
      <c r="F106" t="s">
        <v>840</v>
      </c>
      <c r="G106" t="s">
        <v>944</v>
      </c>
      <c r="H106" t="s">
        <v>535</v>
      </c>
      <c r="I106" t="s">
        <v>536</v>
      </c>
    </row>
    <row r="107" spans="1:9" ht="11.25" customHeight="1" x14ac:dyDescent="0.25">
      <c r="A107" t="s">
        <v>530</v>
      </c>
      <c r="B107" t="s">
        <v>147</v>
      </c>
      <c r="C107" t="s">
        <v>945</v>
      </c>
      <c r="D107" t="s">
        <v>946</v>
      </c>
      <c r="E107" t="s">
        <v>947</v>
      </c>
      <c r="F107" t="s">
        <v>948</v>
      </c>
      <c r="G107" t="s">
        <v>535</v>
      </c>
      <c r="H107" t="s">
        <v>535</v>
      </c>
      <c r="I107" t="s">
        <v>536</v>
      </c>
    </row>
    <row r="108" spans="1:9" ht="11.25" customHeight="1" x14ac:dyDescent="0.25">
      <c r="A108" t="s">
        <v>530</v>
      </c>
      <c r="B108" t="s">
        <v>147</v>
      </c>
      <c r="C108" t="s">
        <v>949</v>
      </c>
      <c r="D108" t="s">
        <v>950</v>
      </c>
      <c r="E108" t="s">
        <v>951</v>
      </c>
      <c r="F108" t="s">
        <v>952</v>
      </c>
      <c r="G108" t="s">
        <v>953</v>
      </c>
      <c r="H108" t="s">
        <v>535</v>
      </c>
      <c r="I108" t="s">
        <v>536</v>
      </c>
    </row>
    <row r="109" spans="1:9" ht="11.25" customHeight="1" x14ac:dyDescent="0.25">
      <c r="A109" t="s">
        <v>530</v>
      </c>
      <c r="B109" t="s">
        <v>147</v>
      </c>
      <c r="C109" t="s">
        <v>954</v>
      </c>
      <c r="D109" t="s">
        <v>955</v>
      </c>
      <c r="E109" t="s">
        <v>956</v>
      </c>
      <c r="F109" t="s">
        <v>957</v>
      </c>
      <c r="G109" t="s">
        <v>535</v>
      </c>
      <c r="H109" t="s">
        <v>535</v>
      </c>
      <c r="I109" t="s">
        <v>536</v>
      </c>
    </row>
    <row r="110" spans="1:9" ht="11.25" customHeight="1" x14ac:dyDescent="0.25">
      <c r="A110" t="s">
        <v>530</v>
      </c>
      <c r="B110" t="s">
        <v>147</v>
      </c>
      <c r="C110" t="s">
        <v>958</v>
      </c>
      <c r="D110" t="s">
        <v>959</v>
      </c>
      <c r="E110" t="s">
        <v>960</v>
      </c>
      <c r="F110" t="s">
        <v>573</v>
      </c>
      <c r="G110" t="s">
        <v>535</v>
      </c>
      <c r="H110" t="s">
        <v>535</v>
      </c>
      <c r="I110" t="s">
        <v>536</v>
      </c>
    </row>
    <row r="111" spans="1:9" ht="11.25" customHeight="1" x14ac:dyDescent="0.25">
      <c r="A111" t="s">
        <v>530</v>
      </c>
      <c r="B111" t="s">
        <v>147</v>
      </c>
      <c r="C111" t="s">
        <v>961</v>
      </c>
      <c r="D111" t="s">
        <v>962</v>
      </c>
      <c r="E111" t="s">
        <v>963</v>
      </c>
      <c r="F111" t="s">
        <v>726</v>
      </c>
      <c r="G111" t="s">
        <v>535</v>
      </c>
      <c r="H111" t="s">
        <v>535</v>
      </c>
      <c r="I111" t="s">
        <v>536</v>
      </c>
    </row>
    <row r="112" spans="1:9" ht="11.25" customHeight="1" x14ac:dyDescent="0.25">
      <c r="A112" t="s">
        <v>530</v>
      </c>
      <c r="B112" t="s">
        <v>147</v>
      </c>
      <c r="C112" t="s">
        <v>964</v>
      </c>
      <c r="D112" t="s">
        <v>965</v>
      </c>
      <c r="E112" t="s">
        <v>966</v>
      </c>
      <c r="F112" t="s">
        <v>967</v>
      </c>
      <c r="G112" t="s">
        <v>968</v>
      </c>
      <c r="H112" t="s">
        <v>535</v>
      </c>
      <c r="I112" t="s">
        <v>536</v>
      </c>
    </row>
    <row r="113" spans="1:9" ht="11.25" customHeight="1" x14ac:dyDescent="0.25">
      <c r="A113" t="s">
        <v>530</v>
      </c>
      <c r="B113" t="s">
        <v>147</v>
      </c>
      <c r="C113" t="s">
        <v>969</v>
      </c>
      <c r="D113" t="s">
        <v>970</v>
      </c>
      <c r="E113" t="s">
        <v>971</v>
      </c>
      <c r="F113" t="s">
        <v>534</v>
      </c>
      <c r="G113" t="s">
        <v>535</v>
      </c>
      <c r="H113" t="s">
        <v>535</v>
      </c>
      <c r="I113" t="s">
        <v>536</v>
      </c>
    </row>
    <row r="114" spans="1:9" ht="11.25" customHeight="1" x14ac:dyDescent="0.25">
      <c r="A114" t="s">
        <v>530</v>
      </c>
      <c r="B114" t="s">
        <v>147</v>
      </c>
      <c r="C114" t="s">
        <v>972</v>
      </c>
      <c r="D114" t="s">
        <v>973</v>
      </c>
      <c r="E114" t="s">
        <v>974</v>
      </c>
      <c r="F114" t="s">
        <v>618</v>
      </c>
      <c r="G114" t="s">
        <v>535</v>
      </c>
      <c r="H114" t="s">
        <v>535</v>
      </c>
      <c r="I114" t="s">
        <v>536</v>
      </c>
    </row>
    <row r="115" spans="1:9" ht="11.25" customHeight="1" x14ac:dyDescent="0.25">
      <c r="A115" t="s">
        <v>530</v>
      </c>
      <c r="B115" t="s">
        <v>147</v>
      </c>
      <c r="C115" t="s">
        <v>975</v>
      </c>
      <c r="D115" t="s">
        <v>976</v>
      </c>
      <c r="E115" t="s">
        <v>977</v>
      </c>
      <c r="F115" t="s">
        <v>978</v>
      </c>
      <c r="G115" t="s">
        <v>979</v>
      </c>
      <c r="H115" t="s">
        <v>535</v>
      </c>
      <c r="I115" t="s">
        <v>536</v>
      </c>
    </row>
    <row r="116" spans="1:9" ht="11.25" customHeight="1" x14ac:dyDescent="0.25">
      <c r="A116" t="s">
        <v>530</v>
      </c>
      <c r="B116" t="s">
        <v>147</v>
      </c>
      <c r="C116" t="s">
        <v>980</v>
      </c>
      <c r="D116" t="s">
        <v>981</v>
      </c>
      <c r="E116" t="s">
        <v>982</v>
      </c>
      <c r="F116" t="s">
        <v>711</v>
      </c>
      <c r="G116" t="s">
        <v>983</v>
      </c>
      <c r="H116" t="s">
        <v>535</v>
      </c>
      <c r="I116" t="s">
        <v>536</v>
      </c>
    </row>
    <row r="117" spans="1:9" ht="11.25" customHeight="1" x14ac:dyDescent="0.25">
      <c r="A117" t="s">
        <v>530</v>
      </c>
      <c r="B117" t="s">
        <v>147</v>
      </c>
      <c r="C117" t="s">
        <v>984</v>
      </c>
      <c r="D117" t="s">
        <v>985</v>
      </c>
      <c r="E117" t="s">
        <v>986</v>
      </c>
      <c r="F117" t="s">
        <v>628</v>
      </c>
      <c r="G117" t="s">
        <v>535</v>
      </c>
      <c r="H117" t="s">
        <v>535</v>
      </c>
      <c r="I117" t="s">
        <v>536</v>
      </c>
    </row>
    <row r="118" spans="1:9" ht="11.25" customHeight="1" x14ac:dyDescent="0.25">
      <c r="A118" t="s">
        <v>530</v>
      </c>
      <c r="B118" t="s">
        <v>147</v>
      </c>
      <c r="C118" t="s">
        <v>987</v>
      </c>
      <c r="D118" t="s">
        <v>988</v>
      </c>
      <c r="E118" t="s">
        <v>989</v>
      </c>
      <c r="F118" t="s">
        <v>777</v>
      </c>
      <c r="G118" t="s">
        <v>990</v>
      </c>
      <c r="H118" t="s">
        <v>535</v>
      </c>
      <c r="I118" t="s">
        <v>536</v>
      </c>
    </row>
    <row r="119" spans="1:9" ht="11.25" customHeight="1" x14ac:dyDescent="0.25">
      <c r="A119" t="s">
        <v>530</v>
      </c>
      <c r="B119" t="s">
        <v>147</v>
      </c>
      <c r="C119" t="s">
        <v>991</v>
      </c>
      <c r="D119" t="s">
        <v>992</v>
      </c>
      <c r="E119" t="s">
        <v>993</v>
      </c>
      <c r="F119" t="s">
        <v>600</v>
      </c>
      <c r="G119" t="s">
        <v>535</v>
      </c>
      <c r="H119" t="s">
        <v>535</v>
      </c>
      <c r="I119" t="s">
        <v>536</v>
      </c>
    </row>
    <row r="120" spans="1:9" ht="11.25" customHeight="1" x14ac:dyDescent="0.25">
      <c r="A120" t="s">
        <v>530</v>
      </c>
      <c r="B120" t="s">
        <v>147</v>
      </c>
      <c r="C120" t="s">
        <v>994</v>
      </c>
      <c r="D120" t="s">
        <v>995</v>
      </c>
      <c r="E120" t="s">
        <v>996</v>
      </c>
      <c r="F120" t="s">
        <v>733</v>
      </c>
      <c r="G120" t="s">
        <v>535</v>
      </c>
      <c r="H120" t="s">
        <v>535</v>
      </c>
      <c r="I120" t="s">
        <v>536</v>
      </c>
    </row>
    <row r="121" spans="1:9" ht="11.25" customHeight="1" x14ac:dyDescent="0.25">
      <c r="A121" t="s">
        <v>530</v>
      </c>
      <c r="B121" t="s">
        <v>147</v>
      </c>
      <c r="C121" t="s">
        <v>997</v>
      </c>
      <c r="D121" t="s">
        <v>998</v>
      </c>
      <c r="E121" t="s">
        <v>999</v>
      </c>
      <c r="F121" t="s">
        <v>610</v>
      </c>
      <c r="G121" t="s">
        <v>1000</v>
      </c>
      <c r="H121" t="s">
        <v>535</v>
      </c>
      <c r="I121" t="s">
        <v>536</v>
      </c>
    </row>
    <row r="122" spans="1:9" ht="11.25" customHeight="1" x14ac:dyDescent="0.25">
      <c r="A122" t="s">
        <v>530</v>
      </c>
      <c r="B122" t="s">
        <v>147</v>
      </c>
      <c r="C122" t="s">
        <v>1001</v>
      </c>
      <c r="D122" t="s">
        <v>1002</v>
      </c>
      <c r="E122" t="s">
        <v>1003</v>
      </c>
      <c r="F122" t="s">
        <v>667</v>
      </c>
      <c r="G122" t="s">
        <v>1004</v>
      </c>
      <c r="H122" t="s">
        <v>535</v>
      </c>
      <c r="I122" t="s">
        <v>536</v>
      </c>
    </row>
    <row r="123" spans="1:9" ht="11.25" customHeight="1" x14ac:dyDescent="0.25">
      <c r="A123" t="s">
        <v>530</v>
      </c>
      <c r="B123" t="s">
        <v>147</v>
      </c>
      <c r="C123" t="s">
        <v>1005</v>
      </c>
      <c r="D123" t="s">
        <v>1006</v>
      </c>
      <c r="E123" t="s">
        <v>1007</v>
      </c>
      <c r="F123" t="s">
        <v>577</v>
      </c>
      <c r="G123" t="s">
        <v>535</v>
      </c>
      <c r="H123" t="s">
        <v>535</v>
      </c>
      <c r="I123" t="s">
        <v>536</v>
      </c>
    </row>
    <row r="124" spans="1:9" ht="11.25" customHeight="1" x14ac:dyDescent="0.25">
      <c r="A124" t="s">
        <v>530</v>
      </c>
      <c r="B124" t="s">
        <v>147</v>
      </c>
      <c r="C124" t="s">
        <v>1008</v>
      </c>
      <c r="D124" t="s">
        <v>1009</v>
      </c>
      <c r="E124" t="s">
        <v>1010</v>
      </c>
      <c r="F124" t="s">
        <v>545</v>
      </c>
      <c r="G124" t="s">
        <v>535</v>
      </c>
      <c r="H124" t="s">
        <v>535</v>
      </c>
      <c r="I124" t="s">
        <v>536</v>
      </c>
    </row>
    <row r="125" spans="1:9" ht="11.25" customHeight="1" x14ac:dyDescent="0.25">
      <c r="A125" t="s">
        <v>530</v>
      </c>
      <c r="B125" t="s">
        <v>147</v>
      </c>
      <c r="C125" t="s">
        <v>1011</v>
      </c>
      <c r="D125" t="s">
        <v>1012</v>
      </c>
      <c r="E125" t="s">
        <v>1013</v>
      </c>
      <c r="F125" t="s">
        <v>772</v>
      </c>
      <c r="G125" t="s">
        <v>535</v>
      </c>
      <c r="H125" t="s">
        <v>535</v>
      </c>
      <c r="I125" t="s">
        <v>536</v>
      </c>
    </row>
    <row r="126" spans="1:9" ht="11.25" customHeight="1" x14ac:dyDescent="0.25">
      <c r="A126" t="s">
        <v>530</v>
      </c>
      <c r="B126" t="s">
        <v>147</v>
      </c>
      <c r="C126" t="s">
        <v>1014</v>
      </c>
      <c r="D126" t="s">
        <v>1015</v>
      </c>
      <c r="E126" t="s">
        <v>1016</v>
      </c>
      <c r="F126" t="s">
        <v>605</v>
      </c>
      <c r="G126" t="s">
        <v>1017</v>
      </c>
      <c r="H126" t="s">
        <v>535</v>
      </c>
      <c r="I126" t="s">
        <v>536</v>
      </c>
    </row>
    <row r="127" spans="1:9" ht="11.25" customHeight="1" x14ac:dyDescent="0.25">
      <c r="A127" t="s">
        <v>530</v>
      </c>
      <c r="B127" t="s">
        <v>147</v>
      </c>
      <c r="C127" t="s">
        <v>1018</v>
      </c>
      <c r="D127" t="s">
        <v>1019</v>
      </c>
      <c r="E127" t="s">
        <v>1020</v>
      </c>
      <c r="F127" t="s">
        <v>1021</v>
      </c>
      <c r="G127" t="s">
        <v>535</v>
      </c>
      <c r="H127" t="s">
        <v>535</v>
      </c>
      <c r="I127" t="s">
        <v>536</v>
      </c>
    </row>
    <row r="128" spans="1:9" ht="11.25" customHeight="1" x14ac:dyDescent="0.25">
      <c r="A128" t="s">
        <v>530</v>
      </c>
      <c r="B128" t="s">
        <v>147</v>
      </c>
      <c r="C128" t="s">
        <v>1022</v>
      </c>
      <c r="D128" t="s">
        <v>1023</v>
      </c>
      <c r="E128" t="s">
        <v>1024</v>
      </c>
      <c r="F128" t="s">
        <v>1025</v>
      </c>
      <c r="G128" t="s">
        <v>535</v>
      </c>
      <c r="H128" t="s">
        <v>535</v>
      </c>
      <c r="I128" t="s">
        <v>536</v>
      </c>
    </row>
    <row r="129" spans="1:9" ht="11.25" customHeight="1" x14ac:dyDescent="0.25">
      <c r="A129" t="s">
        <v>530</v>
      </c>
      <c r="B129" t="s">
        <v>147</v>
      </c>
      <c r="C129" t="s">
        <v>1026</v>
      </c>
      <c r="D129" t="s">
        <v>1027</v>
      </c>
      <c r="E129" t="s">
        <v>1028</v>
      </c>
      <c r="F129" t="s">
        <v>722</v>
      </c>
      <c r="G129" t="s">
        <v>535</v>
      </c>
      <c r="H129" t="s">
        <v>535</v>
      </c>
      <c r="I129" t="s">
        <v>536</v>
      </c>
    </row>
    <row r="130" spans="1:9" ht="11.25" customHeight="1" x14ac:dyDescent="0.25">
      <c r="A130" t="s">
        <v>530</v>
      </c>
      <c r="B130" t="s">
        <v>147</v>
      </c>
      <c r="C130" t="s">
        <v>1029</v>
      </c>
      <c r="D130" t="s">
        <v>1030</v>
      </c>
      <c r="E130" t="s">
        <v>1031</v>
      </c>
      <c r="F130" t="s">
        <v>926</v>
      </c>
      <c r="G130" t="s">
        <v>535</v>
      </c>
      <c r="H130" t="s">
        <v>535</v>
      </c>
      <c r="I130" t="s">
        <v>536</v>
      </c>
    </row>
    <row r="131" spans="1:9" ht="11.25" customHeight="1" x14ac:dyDescent="0.25">
      <c r="A131" t="s">
        <v>530</v>
      </c>
      <c r="B131" t="s">
        <v>147</v>
      </c>
      <c r="C131" t="s">
        <v>1032</v>
      </c>
      <c r="D131" t="s">
        <v>1033</v>
      </c>
      <c r="E131" t="s">
        <v>1034</v>
      </c>
      <c r="F131" t="s">
        <v>684</v>
      </c>
      <c r="G131" t="s">
        <v>535</v>
      </c>
      <c r="H131" t="s">
        <v>535</v>
      </c>
      <c r="I131" t="s">
        <v>536</v>
      </c>
    </row>
    <row r="132" spans="1:9" ht="11.25" customHeight="1" x14ac:dyDescent="0.25">
      <c r="A132" t="s">
        <v>530</v>
      </c>
      <c r="B132" t="s">
        <v>147</v>
      </c>
      <c r="C132" t="s">
        <v>1035</v>
      </c>
      <c r="D132" t="s">
        <v>1036</v>
      </c>
      <c r="E132" t="s">
        <v>1037</v>
      </c>
      <c r="F132" t="s">
        <v>693</v>
      </c>
      <c r="G132" t="s">
        <v>535</v>
      </c>
      <c r="H132" t="s">
        <v>535</v>
      </c>
      <c r="I132" t="s">
        <v>536</v>
      </c>
    </row>
    <row r="133" spans="1:9" ht="11.25" customHeight="1" x14ac:dyDescent="0.25">
      <c r="A133" t="s">
        <v>530</v>
      </c>
      <c r="B133" t="s">
        <v>147</v>
      </c>
      <c r="C133" t="s">
        <v>1038</v>
      </c>
      <c r="D133" t="s">
        <v>1039</v>
      </c>
      <c r="E133" t="s">
        <v>1040</v>
      </c>
      <c r="F133" t="s">
        <v>693</v>
      </c>
      <c r="G133" t="s">
        <v>1041</v>
      </c>
      <c r="H133" t="s">
        <v>535</v>
      </c>
      <c r="I133" t="s">
        <v>536</v>
      </c>
    </row>
    <row r="134" spans="1:9" ht="11.25" customHeight="1" x14ac:dyDescent="0.25">
      <c r="A134" t="s">
        <v>530</v>
      </c>
      <c r="B134" t="s">
        <v>147</v>
      </c>
      <c r="C134" t="s">
        <v>1042</v>
      </c>
      <c r="D134" t="s">
        <v>1043</v>
      </c>
      <c r="E134" t="s">
        <v>1044</v>
      </c>
      <c r="F134" t="s">
        <v>577</v>
      </c>
      <c r="G134" t="s">
        <v>535</v>
      </c>
      <c r="H134" t="s">
        <v>535</v>
      </c>
      <c r="I134" t="s">
        <v>536</v>
      </c>
    </row>
    <row r="135" spans="1:9" ht="11.25" customHeight="1" x14ac:dyDescent="0.25">
      <c r="A135" t="s">
        <v>530</v>
      </c>
      <c r="B135" t="s">
        <v>147</v>
      </c>
      <c r="C135" t="s">
        <v>1045</v>
      </c>
      <c r="D135" t="s">
        <v>1046</v>
      </c>
      <c r="E135" t="s">
        <v>1047</v>
      </c>
      <c r="F135" t="s">
        <v>592</v>
      </c>
      <c r="G135" t="s">
        <v>535</v>
      </c>
      <c r="H135" t="s">
        <v>535</v>
      </c>
      <c r="I135" t="s">
        <v>536</v>
      </c>
    </row>
    <row r="136" spans="1:9" ht="11.25" customHeight="1" x14ac:dyDescent="0.25">
      <c r="A136" t="s">
        <v>530</v>
      </c>
      <c r="B136" t="s">
        <v>147</v>
      </c>
      <c r="C136" t="s">
        <v>1048</v>
      </c>
      <c r="D136" t="s">
        <v>1049</v>
      </c>
      <c r="E136" t="s">
        <v>1050</v>
      </c>
      <c r="F136" t="s">
        <v>1051</v>
      </c>
      <c r="G136" t="s">
        <v>535</v>
      </c>
      <c r="H136" t="s">
        <v>535</v>
      </c>
      <c r="I136" t="s">
        <v>536</v>
      </c>
    </row>
    <row r="137" spans="1:9" ht="11.25" customHeight="1" x14ac:dyDescent="0.25">
      <c r="A137" t="s">
        <v>530</v>
      </c>
      <c r="B137" t="s">
        <v>147</v>
      </c>
      <c r="C137" t="s">
        <v>1052</v>
      </c>
      <c r="D137" t="s">
        <v>1053</v>
      </c>
      <c r="E137" t="s">
        <v>1054</v>
      </c>
      <c r="F137" t="s">
        <v>667</v>
      </c>
      <c r="G137" t="s">
        <v>1055</v>
      </c>
      <c r="H137" t="s">
        <v>535</v>
      </c>
      <c r="I137" t="s">
        <v>536</v>
      </c>
    </row>
    <row r="138" spans="1:9" ht="11.25" customHeight="1" x14ac:dyDescent="0.25">
      <c r="A138" t="s">
        <v>530</v>
      </c>
      <c r="B138" t="s">
        <v>147</v>
      </c>
      <c r="C138" t="s">
        <v>1056</v>
      </c>
      <c r="D138" t="s">
        <v>1057</v>
      </c>
      <c r="E138" t="s">
        <v>1058</v>
      </c>
      <c r="F138" t="s">
        <v>1059</v>
      </c>
      <c r="G138" t="s">
        <v>535</v>
      </c>
      <c r="H138" t="s">
        <v>535</v>
      </c>
      <c r="I138" t="s">
        <v>536</v>
      </c>
    </row>
    <row r="139" spans="1:9" ht="11.25" customHeight="1" x14ac:dyDescent="0.25">
      <c r="A139" t="s">
        <v>530</v>
      </c>
      <c r="B139" t="s">
        <v>147</v>
      </c>
      <c r="C139" t="s">
        <v>1060</v>
      </c>
      <c r="D139" t="s">
        <v>1061</v>
      </c>
      <c r="E139" t="s">
        <v>1062</v>
      </c>
      <c r="F139" t="s">
        <v>711</v>
      </c>
      <c r="G139" t="s">
        <v>535</v>
      </c>
      <c r="H139" t="s">
        <v>535</v>
      </c>
      <c r="I139" t="s">
        <v>536</v>
      </c>
    </row>
    <row r="140" spans="1:9" ht="11.25" customHeight="1" x14ac:dyDescent="0.25">
      <c r="A140" t="s">
        <v>530</v>
      </c>
      <c r="B140" t="s">
        <v>147</v>
      </c>
      <c r="C140" t="s">
        <v>1063</v>
      </c>
      <c r="D140" t="s">
        <v>1064</v>
      </c>
      <c r="E140" t="s">
        <v>1065</v>
      </c>
      <c r="F140" t="s">
        <v>1066</v>
      </c>
      <c r="G140" t="s">
        <v>535</v>
      </c>
      <c r="H140" t="s">
        <v>535</v>
      </c>
      <c r="I140" t="s">
        <v>536</v>
      </c>
    </row>
    <row r="141" spans="1:9" ht="11.25" customHeight="1" x14ac:dyDescent="0.25">
      <c r="A141" t="s">
        <v>530</v>
      </c>
      <c r="B141" t="s">
        <v>147</v>
      </c>
      <c r="C141" t="s">
        <v>1067</v>
      </c>
      <c r="D141" t="s">
        <v>1068</v>
      </c>
      <c r="E141" t="s">
        <v>1069</v>
      </c>
      <c r="F141" t="s">
        <v>684</v>
      </c>
      <c r="G141" t="s">
        <v>535</v>
      </c>
      <c r="H141" t="s">
        <v>535</v>
      </c>
      <c r="I141" t="s">
        <v>536</v>
      </c>
    </row>
    <row r="142" spans="1:9" ht="11.25" customHeight="1" x14ac:dyDescent="0.25">
      <c r="A142" t="s">
        <v>530</v>
      </c>
      <c r="B142" t="s">
        <v>147</v>
      </c>
      <c r="C142" t="s">
        <v>1070</v>
      </c>
      <c r="D142" t="s">
        <v>1071</v>
      </c>
      <c r="E142" t="s">
        <v>1072</v>
      </c>
      <c r="F142" t="s">
        <v>534</v>
      </c>
      <c r="G142" t="s">
        <v>535</v>
      </c>
      <c r="H142" t="s">
        <v>535</v>
      </c>
      <c r="I142" t="s">
        <v>536</v>
      </c>
    </row>
    <row r="143" spans="1:9" ht="11.25" customHeight="1" x14ac:dyDescent="0.25">
      <c r="A143" t="s">
        <v>530</v>
      </c>
      <c r="B143" t="s">
        <v>147</v>
      </c>
      <c r="C143" t="s">
        <v>1073</v>
      </c>
      <c r="D143" t="s">
        <v>1074</v>
      </c>
      <c r="E143" t="s">
        <v>1075</v>
      </c>
      <c r="F143" t="s">
        <v>733</v>
      </c>
      <c r="G143" t="s">
        <v>535</v>
      </c>
      <c r="H143" t="s">
        <v>535</v>
      </c>
      <c r="I143" t="s">
        <v>536</v>
      </c>
    </row>
    <row r="144" spans="1:9" ht="11.25" customHeight="1" x14ac:dyDescent="0.25">
      <c r="A144" t="s">
        <v>530</v>
      </c>
      <c r="B144" t="s">
        <v>147</v>
      </c>
      <c r="C144" t="s">
        <v>1076</v>
      </c>
      <c r="D144" t="s">
        <v>1077</v>
      </c>
      <c r="E144" t="s">
        <v>1078</v>
      </c>
      <c r="F144" t="s">
        <v>688</v>
      </c>
      <c r="G144" t="s">
        <v>535</v>
      </c>
      <c r="H144" t="s">
        <v>535</v>
      </c>
      <c r="I144" t="s">
        <v>536</v>
      </c>
    </row>
    <row r="145" spans="1:9" ht="11.25" customHeight="1" x14ac:dyDescent="0.25">
      <c r="A145" t="s">
        <v>530</v>
      </c>
      <c r="B145" t="s">
        <v>147</v>
      </c>
      <c r="C145" t="s">
        <v>1079</v>
      </c>
      <c r="D145" t="s">
        <v>1080</v>
      </c>
      <c r="E145" t="s">
        <v>1081</v>
      </c>
      <c r="F145" t="s">
        <v>883</v>
      </c>
      <c r="G145" t="s">
        <v>535</v>
      </c>
      <c r="H145" t="s">
        <v>535</v>
      </c>
      <c r="I145" t="s">
        <v>536</v>
      </c>
    </row>
    <row r="146" spans="1:9" ht="11.25" customHeight="1" x14ac:dyDescent="0.25">
      <c r="A146" t="s">
        <v>530</v>
      </c>
      <c r="B146" t="s">
        <v>147</v>
      </c>
      <c r="C146" t="s">
        <v>1082</v>
      </c>
      <c r="D146" t="s">
        <v>1083</v>
      </c>
      <c r="E146" t="s">
        <v>1084</v>
      </c>
      <c r="F146" t="s">
        <v>816</v>
      </c>
      <c r="G146" t="s">
        <v>535</v>
      </c>
      <c r="H146" t="s">
        <v>535</v>
      </c>
      <c r="I146" t="s">
        <v>536</v>
      </c>
    </row>
    <row r="147" spans="1:9" ht="11.25" customHeight="1" x14ac:dyDescent="0.25">
      <c r="A147" t="s">
        <v>530</v>
      </c>
      <c r="B147" t="s">
        <v>147</v>
      </c>
      <c r="C147" t="s">
        <v>1085</v>
      </c>
      <c r="D147" t="s">
        <v>1086</v>
      </c>
      <c r="E147" t="s">
        <v>1087</v>
      </c>
      <c r="F147" t="s">
        <v>577</v>
      </c>
      <c r="G147" t="s">
        <v>535</v>
      </c>
      <c r="H147" t="s">
        <v>535</v>
      </c>
      <c r="I147" t="s">
        <v>536</v>
      </c>
    </row>
    <row r="148" spans="1:9" ht="11.25" customHeight="1" x14ac:dyDescent="0.25">
      <c r="A148" t="s">
        <v>530</v>
      </c>
      <c r="B148" t="s">
        <v>147</v>
      </c>
      <c r="C148" t="s">
        <v>1088</v>
      </c>
      <c r="D148" t="s">
        <v>1089</v>
      </c>
      <c r="E148" t="s">
        <v>1090</v>
      </c>
      <c r="F148" t="s">
        <v>592</v>
      </c>
      <c r="G148" t="s">
        <v>535</v>
      </c>
      <c r="H148" t="s">
        <v>535</v>
      </c>
      <c r="I148" t="s">
        <v>536</v>
      </c>
    </row>
    <row r="149" spans="1:9" ht="11.25" customHeight="1" x14ac:dyDescent="0.25">
      <c r="A149" t="s">
        <v>530</v>
      </c>
      <c r="B149" t="s">
        <v>147</v>
      </c>
      <c r="C149" t="s">
        <v>1091</v>
      </c>
      <c r="D149" t="s">
        <v>1092</v>
      </c>
      <c r="E149" t="s">
        <v>1093</v>
      </c>
      <c r="F149" t="s">
        <v>840</v>
      </c>
      <c r="G149" t="s">
        <v>535</v>
      </c>
      <c r="H149" t="s">
        <v>535</v>
      </c>
      <c r="I149" t="s">
        <v>536</v>
      </c>
    </row>
    <row r="150" spans="1:9" ht="11.25" customHeight="1" x14ac:dyDescent="0.25">
      <c r="A150" t="s">
        <v>530</v>
      </c>
      <c r="B150" t="s">
        <v>147</v>
      </c>
      <c r="C150" t="s">
        <v>1094</v>
      </c>
      <c r="D150" t="s">
        <v>1095</v>
      </c>
      <c r="E150" t="s">
        <v>1096</v>
      </c>
      <c r="F150" t="s">
        <v>667</v>
      </c>
      <c r="G150" t="s">
        <v>1097</v>
      </c>
      <c r="H150" t="s">
        <v>535</v>
      </c>
      <c r="I150" t="s">
        <v>536</v>
      </c>
    </row>
    <row r="151" spans="1:9" ht="11.25" customHeight="1" x14ac:dyDescent="0.25">
      <c r="A151" t="s">
        <v>530</v>
      </c>
      <c r="B151" t="s">
        <v>147</v>
      </c>
      <c r="C151" t="s">
        <v>1098</v>
      </c>
      <c r="D151" t="s">
        <v>1099</v>
      </c>
      <c r="E151" t="s">
        <v>1100</v>
      </c>
      <c r="F151" t="s">
        <v>1066</v>
      </c>
      <c r="G151" t="s">
        <v>535</v>
      </c>
      <c r="H151" t="s">
        <v>535</v>
      </c>
      <c r="I151" t="s">
        <v>536</v>
      </c>
    </row>
    <row r="152" spans="1:9" ht="11.25" customHeight="1" x14ac:dyDescent="0.25">
      <c r="A152" t="s">
        <v>530</v>
      </c>
      <c r="B152" t="s">
        <v>147</v>
      </c>
      <c r="C152" t="s">
        <v>1101</v>
      </c>
      <c r="D152" t="s">
        <v>1102</v>
      </c>
      <c r="E152" t="s">
        <v>1103</v>
      </c>
      <c r="F152" t="s">
        <v>667</v>
      </c>
      <c r="G152" t="s">
        <v>535</v>
      </c>
      <c r="H152" t="s">
        <v>535</v>
      </c>
      <c r="I152" t="s">
        <v>536</v>
      </c>
    </row>
    <row r="153" spans="1:9" ht="11.25" customHeight="1" x14ac:dyDescent="0.25">
      <c r="A153" t="s">
        <v>530</v>
      </c>
      <c r="B153" t="s">
        <v>147</v>
      </c>
      <c r="C153" t="s">
        <v>1104</v>
      </c>
      <c r="D153" t="s">
        <v>1105</v>
      </c>
      <c r="E153" t="s">
        <v>1106</v>
      </c>
      <c r="F153" t="s">
        <v>600</v>
      </c>
      <c r="G153" t="s">
        <v>535</v>
      </c>
      <c r="H153" t="s">
        <v>535</v>
      </c>
      <c r="I153" t="s">
        <v>536</v>
      </c>
    </row>
    <row r="154" spans="1:9" ht="11.25" customHeight="1" x14ac:dyDescent="0.25">
      <c r="A154" t="s">
        <v>530</v>
      </c>
      <c r="B154" t="s">
        <v>147</v>
      </c>
      <c r="C154" t="s">
        <v>1107</v>
      </c>
      <c r="D154" t="s">
        <v>1108</v>
      </c>
      <c r="E154" t="s">
        <v>1109</v>
      </c>
      <c r="F154" t="s">
        <v>569</v>
      </c>
      <c r="G154" t="s">
        <v>535</v>
      </c>
      <c r="H154" t="s">
        <v>535</v>
      </c>
      <c r="I154" t="s">
        <v>536</v>
      </c>
    </row>
    <row r="155" spans="1:9" ht="11.25" customHeight="1" x14ac:dyDescent="0.25">
      <c r="A155" t="s">
        <v>530</v>
      </c>
      <c r="B155" t="s">
        <v>147</v>
      </c>
      <c r="C155" t="s">
        <v>1110</v>
      </c>
      <c r="D155" t="s">
        <v>1111</v>
      </c>
      <c r="E155" t="s">
        <v>1112</v>
      </c>
      <c r="F155" t="s">
        <v>679</v>
      </c>
      <c r="G155" t="s">
        <v>535</v>
      </c>
      <c r="H155" t="s">
        <v>535</v>
      </c>
      <c r="I155" t="s">
        <v>536</v>
      </c>
    </row>
    <row r="156" spans="1:9" ht="11.25" customHeight="1" x14ac:dyDescent="0.25">
      <c r="A156" t="s">
        <v>530</v>
      </c>
      <c r="B156" t="s">
        <v>147</v>
      </c>
      <c r="C156" t="s">
        <v>1113</v>
      </c>
      <c r="D156" t="s">
        <v>1114</v>
      </c>
      <c r="E156" t="s">
        <v>1115</v>
      </c>
      <c r="F156" t="s">
        <v>667</v>
      </c>
      <c r="G156" t="s">
        <v>535</v>
      </c>
      <c r="H156" t="s">
        <v>535</v>
      </c>
      <c r="I156" t="s">
        <v>536</v>
      </c>
    </row>
    <row r="157" spans="1:9" ht="11.25" customHeight="1" x14ac:dyDescent="0.25">
      <c r="A157" t="s">
        <v>530</v>
      </c>
      <c r="B157" t="s">
        <v>147</v>
      </c>
      <c r="C157" t="s">
        <v>1116</v>
      </c>
      <c r="D157" t="s">
        <v>1117</v>
      </c>
      <c r="E157" t="s">
        <v>1118</v>
      </c>
      <c r="F157" t="s">
        <v>667</v>
      </c>
      <c r="G157" t="s">
        <v>535</v>
      </c>
      <c r="H157" t="s">
        <v>535</v>
      </c>
      <c r="I157" t="s">
        <v>536</v>
      </c>
    </row>
    <row r="158" spans="1:9" ht="11.25" customHeight="1" x14ac:dyDescent="0.25">
      <c r="A158" t="s">
        <v>530</v>
      </c>
      <c r="B158" t="s">
        <v>147</v>
      </c>
      <c r="C158" t="s">
        <v>1119</v>
      </c>
      <c r="D158" t="s">
        <v>1120</v>
      </c>
      <c r="E158" t="s">
        <v>1121</v>
      </c>
      <c r="F158" t="s">
        <v>1122</v>
      </c>
      <c r="G158" t="s">
        <v>1123</v>
      </c>
      <c r="H158" t="s">
        <v>535</v>
      </c>
      <c r="I158" t="s">
        <v>536</v>
      </c>
    </row>
    <row r="159" spans="1:9" ht="11.25" customHeight="1" x14ac:dyDescent="0.25">
      <c r="A159" t="s">
        <v>530</v>
      </c>
      <c r="B159" t="s">
        <v>147</v>
      </c>
      <c r="C159" t="s">
        <v>1124</v>
      </c>
      <c r="D159" t="s">
        <v>1125</v>
      </c>
      <c r="E159" t="s">
        <v>1126</v>
      </c>
      <c r="F159" t="s">
        <v>605</v>
      </c>
      <c r="G159" t="s">
        <v>1127</v>
      </c>
      <c r="H159" t="s">
        <v>535</v>
      </c>
      <c r="I159" t="s">
        <v>536</v>
      </c>
    </row>
    <row r="160" spans="1:9" ht="11.25" customHeight="1" x14ac:dyDescent="0.25">
      <c r="A160" t="s">
        <v>530</v>
      </c>
      <c r="B160" t="s">
        <v>147</v>
      </c>
      <c r="C160" t="s">
        <v>1128</v>
      </c>
      <c r="D160" t="s">
        <v>1129</v>
      </c>
      <c r="E160" t="s">
        <v>1130</v>
      </c>
      <c r="F160" t="s">
        <v>772</v>
      </c>
      <c r="G160" t="s">
        <v>1131</v>
      </c>
      <c r="H160" t="s">
        <v>535</v>
      </c>
      <c r="I160" t="s">
        <v>536</v>
      </c>
    </row>
    <row r="161" spans="1:9" ht="11.25" customHeight="1" x14ac:dyDescent="0.25">
      <c r="A161" t="s">
        <v>530</v>
      </c>
      <c r="B161" t="s">
        <v>147</v>
      </c>
      <c r="C161" t="s">
        <v>1132</v>
      </c>
      <c r="D161" t="s">
        <v>1133</v>
      </c>
      <c r="E161" t="s">
        <v>1134</v>
      </c>
      <c r="F161" t="s">
        <v>1051</v>
      </c>
      <c r="G161" t="s">
        <v>535</v>
      </c>
      <c r="H161" t="s">
        <v>535</v>
      </c>
      <c r="I161" t="s">
        <v>536</v>
      </c>
    </row>
    <row r="162" spans="1:9" ht="11.25" customHeight="1" x14ac:dyDescent="0.25">
      <c r="A162" t="s">
        <v>530</v>
      </c>
      <c r="B162" t="s">
        <v>147</v>
      </c>
      <c r="C162" t="s">
        <v>1135</v>
      </c>
      <c r="D162" t="s">
        <v>1136</v>
      </c>
      <c r="E162" t="s">
        <v>1137</v>
      </c>
      <c r="F162" t="s">
        <v>667</v>
      </c>
      <c r="G162" t="s">
        <v>535</v>
      </c>
      <c r="H162" t="s">
        <v>535</v>
      </c>
      <c r="I162" t="s">
        <v>536</v>
      </c>
    </row>
    <row r="163" spans="1:9" ht="11.25" customHeight="1" x14ac:dyDescent="0.25">
      <c r="A163" t="s">
        <v>530</v>
      </c>
      <c r="B163" t="s">
        <v>147</v>
      </c>
      <c r="C163" t="s">
        <v>1138</v>
      </c>
      <c r="D163" t="s">
        <v>1139</v>
      </c>
      <c r="E163" t="s">
        <v>1140</v>
      </c>
      <c r="F163" t="s">
        <v>755</v>
      </c>
      <c r="G163" t="s">
        <v>535</v>
      </c>
      <c r="H163" t="s">
        <v>535</v>
      </c>
      <c r="I163" t="s">
        <v>536</v>
      </c>
    </row>
    <row r="164" spans="1:9" ht="11.25" customHeight="1" x14ac:dyDescent="0.25">
      <c r="A164" t="s">
        <v>530</v>
      </c>
      <c r="B164" t="s">
        <v>147</v>
      </c>
      <c r="C164" t="s">
        <v>1141</v>
      </c>
      <c r="D164" t="s">
        <v>1142</v>
      </c>
      <c r="E164" t="s">
        <v>1143</v>
      </c>
      <c r="F164" t="s">
        <v>534</v>
      </c>
      <c r="G164" t="s">
        <v>1144</v>
      </c>
      <c r="H164" t="s">
        <v>535</v>
      </c>
      <c r="I164" t="s">
        <v>536</v>
      </c>
    </row>
    <row r="165" spans="1:9" ht="11.25" customHeight="1" x14ac:dyDescent="0.25">
      <c r="A165" t="s">
        <v>530</v>
      </c>
      <c r="B165" t="s">
        <v>147</v>
      </c>
      <c r="C165" t="s">
        <v>1145</v>
      </c>
      <c r="D165" t="s">
        <v>1146</v>
      </c>
      <c r="E165" t="s">
        <v>1147</v>
      </c>
      <c r="F165" t="s">
        <v>733</v>
      </c>
      <c r="G165" t="s">
        <v>535</v>
      </c>
      <c r="H165" t="s">
        <v>535</v>
      </c>
      <c r="I165" t="s">
        <v>536</v>
      </c>
    </row>
    <row r="166" spans="1:9" ht="11.25" customHeight="1" x14ac:dyDescent="0.25">
      <c r="A166" t="s">
        <v>530</v>
      </c>
      <c r="B166" t="s">
        <v>147</v>
      </c>
      <c r="C166" t="s">
        <v>1148</v>
      </c>
      <c r="D166" t="s">
        <v>1149</v>
      </c>
      <c r="E166" t="s">
        <v>1150</v>
      </c>
      <c r="F166" t="s">
        <v>1151</v>
      </c>
      <c r="G166" t="s">
        <v>1152</v>
      </c>
      <c r="H166" t="s">
        <v>535</v>
      </c>
      <c r="I166" t="s">
        <v>536</v>
      </c>
    </row>
    <row r="167" spans="1:9" ht="11.25" customHeight="1" x14ac:dyDescent="0.25">
      <c r="A167" t="s">
        <v>530</v>
      </c>
      <c r="B167" t="s">
        <v>147</v>
      </c>
      <c r="C167" t="s">
        <v>1153</v>
      </c>
      <c r="D167" t="s">
        <v>1154</v>
      </c>
      <c r="E167" t="s">
        <v>1155</v>
      </c>
      <c r="F167" t="s">
        <v>799</v>
      </c>
      <c r="G167" t="s">
        <v>535</v>
      </c>
      <c r="H167" t="s">
        <v>535</v>
      </c>
      <c r="I167" t="s">
        <v>536</v>
      </c>
    </row>
    <row r="168" spans="1:9" ht="11.25" customHeight="1" x14ac:dyDescent="0.25">
      <c r="A168" t="s">
        <v>530</v>
      </c>
      <c r="B168" t="s">
        <v>147</v>
      </c>
      <c r="C168" t="s">
        <v>1156</v>
      </c>
      <c r="D168" t="s">
        <v>1157</v>
      </c>
      <c r="E168" t="s">
        <v>1158</v>
      </c>
      <c r="F168" t="s">
        <v>799</v>
      </c>
      <c r="G168" t="s">
        <v>1159</v>
      </c>
      <c r="H168" t="s">
        <v>535</v>
      </c>
      <c r="I168" t="s">
        <v>536</v>
      </c>
    </row>
    <row r="169" spans="1:9" ht="11.25" customHeight="1" x14ac:dyDescent="0.25">
      <c r="A169" t="s">
        <v>530</v>
      </c>
      <c r="B169" t="s">
        <v>147</v>
      </c>
      <c r="C169" t="s">
        <v>1160</v>
      </c>
      <c r="D169" t="s">
        <v>1161</v>
      </c>
      <c r="E169" t="s">
        <v>1162</v>
      </c>
      <c r="F169" t="s">
        <v>1163</v>
      </c>
      <c r="G169" t="s">
        <v>1164</v>
      </c>
      <c r="H169" t="s">
        <v>535</v>
      </c>
      <c r="I169" t="s">
        <v>536</v>
      </c>
    </row>
    <row r="170" spans="1:9" ht="11.25" customHeight="1" x14ac:dyDescent="0.25">
      <c r="A170" t="s">
        <v>530</v>
      </c>
      <c r="B170" t="s">
        <v>147</v>
      </c>
      <c r="C170" t="s">
        <v>1165</v>
      </c>
      <c r="D170" t="s">
        <v>1166</v>
      </c>
      <c r="E170" t="s">
        <v>1167</v>
      </c>
      <c r="F170" t="s">
        <v>1168</v>
      </c>
      <c r="G170" t="s">
        <v>535</v>
      </c>
      <c r="H170" t="s">
        <v>535</v>
      </c>
      <c r="I170" t="s">
        <v>536</v>
      </c>
    </row>
    <row r="171" spans="1:9" ht="11.25" customHeight="1" x14ac:dyDescent="0.25">
      <c r="A171" t="s">
        <v>530</v>
      </c>
      <c r="B171" t="s">
        <v>147</v>
      </c>
      <c r="C171" t="s">
        <v>1169</v>
      </c>
      <c r="D171" t="s">
        <v>1170</v>
      </c>
      <c r="E171" t="s">
        <v>1171</v>
      </c>
      <c r="F171" t="s">
        <v>540</v>
      </c>
      <c r="G171" t="s">
        <v>535</v>
      </c>
      <c r="H171" t="s">
        <v>535</v>
      </c>
      <c r="I171" t="s">
        <v>536</v>
      </c>
    </row>
    <row r="172" spans="1:9" ht="11.25" customHeight="1" x14ac:dyDescent="0.25">
      <c r="A172" t="s">
        <v>530</v>
      </c>
      <c r="B172" t="s">
        <v>147</v>
      </c>
      <c r="C172" t="s">
        <v>1172</v>
      </c>
      <c r="D172" t="s">
        <v>1173</v>
      </c>
      <c r="E172" t="s">
        <v>1174</v>
      </c>
      <c r="F172" t="s">
        <v>860</v>
      </c>
      <c r="G172" t="s">
        <v>1175</v>
      </c>
      <c r="H172" t="s">
        <v>535</v>
      </c>
      <c r="I172" t="s">
        <v>536</v>
      </c>
    </row>
    <row r="173" spans="1:9" ht="11.25" customHeight="1" x14ac:dyDescent="0.25">
      <c r="A173" t="s">
        <v>530</v>
      </c>
      <c r="B173" t="s">
        <v>147</v>
      </c>
      <c r="C173" t="s">
        <v>1176</v>
      </c>
      <c r="D173" t="s">
        <v>1177</v>
      </c>
      <c r="E173" t="s">
        <v>1178</v>
      </c>
      <c r="F173" t="s">
        <v>667</v>
      </c>
      <c r="G173" t="s">
        <v>1179</v>
      </c>
      <c r="H173" t="s">
        <v>535</v>
      </c>
      <c r="I173" t="s">
        <v>536</v>
      </c>
    </row>
    <row r="174" spans="1:9" ht="11.25" customHeight="1" x14ac:dyDescent="0.25">
      <c r="A174" t="s">
        <v>530</v>
      </c>
      <c r="B174" t="s">
        <v>147</v>
      </c>
      <c r="C174" t="s">
        <v>1180</v>
      </c>
      <c r="D174" t="s">
        <v>1181</v>
      </c>
      <c r="E174" t="s">
        <v>1182</v>
      </c>
      <c r="F174" t="s">
        <v>1183</v>
      </c>
      <c r="G174" t="s">
        <v>535</v>
      </c>
      <c r="H174" t="s">
        <v>535</v>
      </c>
      <c r="I174" t="s">
        <v>536</v>
      </c>
    </row>
    <row r="175" spans="1:9" ht="11.25" customHeight="1" x14ac:dyDescent="0.25">
      <c r="A175" t="s">
        <v>530</v>
      </c>
      <c r="B175" t="s">
        <v>147</v>
      </c>
      <c r="C175" t="s">
        <v>1184</v>
      </c>
      <c r="D175" t="s">
        <v>1185</v>
      </c>
      <c r="E175" t="s">
        <v>1186</v>
      </c>
      <c r="F175" t="s">
        <v>1187</v>
      </c>
      <c r="G175" t="s">
        <v>1188</v>
      </c>
      <c r="H175" t="s">
        <v>535</v>
      </c>
      <c r="I175" t="s">
        <v>536</v>
      </c>
    </row>
    <row r="176" spans="1:9" ht="11.25" customHeight="1" x14ac:dyDescent="0.25">
      <c r="A176" t="s">
        <v>530</v>
      </c>
      <c r="B176" t="s">
        <v>147</v>
      </c>
      <c r="C176" t="s">
        <v>1189</v>
      </c>
      <c r="D176" t="s">
        <v>1190</v>
      </c>
      <c r="E176" t="s">
        <v>1191</v>
      </c>
      <c r="F176" t="s">
        <v>860</v>
      </c>
      <c r="G176" t="s">
        <v>535</v>
      </c>
      <c r="H176" t="s">
        <v>535</v>
      </c>
      <c r="I176" t="s">
        <v>536</v>
      </c>
    </row>
    <row r="177" spans="1:9" ht="11.25" customHeight="1" x14ac:dyDescent="0.25">
      <c r="A177" t="s">
        <v>530</v>
      </c>
      <c r="B177" t="s">
        <v>147</v>
      </c>
      <c r="C177" t="s">
        <v>1192</v>
      </c>
      <c r="D177" t="s">
        <v>1193</v>
      </c>
      <c r="E177" t="s">
        <v>1194</v>
      </c>
      <c r="F177" t="s">
        <v>1187</v>
      </c>
      <c r="G177" t="s">
        <v>535</v>
      </c>
      <c r="H177" t="s">
        <v>535</v>
      </c>
      <c r="I177" t="s">
        <v>536</v>
      </c>
    </row>
    <row r="178" spans="1:9" ht="11.25" customHeight="1" x14ac:dyDescent="0.25">
      <c r="A178" t="s">
        <v>530</v>
      </c>
      <c r="B178" t="s">
        <v>147</v>
      </c>
      <c r="C178" t="s">
        <v>1195</v>
      </c>
      <c r="D178" t="s">
        <v>1196</v>
      </c>
      <c r="E178" t="s">
        <v>1197</v>
      </c>
      <c r="F178" t="s">
        <v>569</v>
      </c>
      <c r="G178" t="s">
        <v>535</v>
      </c>
      <c r="H178" t="s">
        <v>535</v>
      </c>
      <c r="I178" t="s">
        <v>536</v>
      </c>
    </row>
    <row r="179" spans="1:9" ht="11.25" customHeight="1" x14ac:dyDescent="0.25">
      <c r="A179" t="s">
        <v>530</v>
      </c>
      <c r="B179" t="s">
        <v>147</v>
      </c>
      <c r="C179" t="s">
        <v>1198</v>
      </c>
      <c r="D179" t="s">
        <v>1199</v>
      </c>
      <c r="E179" t="s">
        <v>1200</v>
      </c>
      <c r="F179" t="s">
        <v>545</v>
      </c>
      <c r="G179" t="s">
        <v>535</v>
      </c>
      <c r="H179" t="s">
        <v>535</v>
      </c>
      <c r="I179" t="s">
        <v>536</v>
      </c>
    </row>
    <row r="180" spans="1:9" ht="11.25" customHeight="1" x14ac:dyDescent="0.25">
      <c r="A180" t="s">
        <v>530</v>
      </c>
      <c r="B180" t="s">
        <v>147</v>
      </c>
      <c r="C180" t="s">
        <v>1201</v>
      </c>
      <c r="D180" t="s">
        <v>1202</v>
      </c>
      <c r="E180" t="s">
        <v>1203</v>
      </c>
      <c r="F180" t="s">
        <v>684</v>
      </c>
      <c r="G180" t="s">
        <v>1204</v>
      </c>
      <c r="H180" t="s">
        <v>535</v>
      </c>
      <c r="I180" t="s">
        <v>536</v>
      </c>
    </row>
    <row r="181" spans="1:9" ht="11.25" customHeight="1" x14ac:dyDescent="0.25">
      <c r="A181" t="s">
        <v>530</v>
      </c>
      <c r="B181" t="s">
        <v>147</v>
      </c>
      <c r="C181" t="s">
        <v>1205</v>
      </c>
      <c r="D181" t="s">
        <v>1206</v>
      </c>
      <c r="E181" t="s">
        <v>1207</v>
      </c>
      <c r="F181" t="s">
        <v>534</v>
      </c>
      <c r="G181" t="s">
        <v>535</v>
      </c>
      <c r="H181" t="s">
        <v>535</v>
      </c>
      <c r="I181" t="s">
        <v>536</v>
      </c>
    </row>
    <row r="182" spans="1:9" ht="11.25" customHeight="1" x14ac:dyDescent="0.25">
      <c r="A182" t="s">
        <v>530</v>
      </c>
      <c r="B182" t="s">
        <v>147</v>
      </c>
      <c r="C182" t="s">
        <v>1208</v>
      </c>
      <c r="D182" t="s">
        <v>1209</v>
      </c>
      <c r="E182" t="s">
        <v>1210</v>
      </c>
      <c r="F182" t="s">
        <v>569</v>
      </c>
      <c r="G182" t="s">
        <v>535</v>
      </c>
      <c r="H182" t="s">
        <v>535</v>
      </c>
      <c r="I182" t="s">
        <v>536</v>
      </c>
    </row>
    <row r="183" spans="1:9" ht="11.25" customHeight="1" x14ac:dyDescent="0.25">
      <c r="A183" t="s">
        <v>530</v>
      </c>
      <c r="B183" t="s">
        <v>147</v>
      </c>
      <c r="C183" t="s">
        <v>1211</v>
      </c>
      <c r="D183" t="s">
        <v>1212</v>
      </c>
      <c r="E183" t="s">
        <v>1213</v>
      </c>
      <c r="F183" t="s">
        <v>1214</v>
      </c>
      <c r="G183" t="s">
        <v>535</v>
      </c>
      <c r="H183" t="s">
        <v>535</v>
      </c>
      <c r="I183" t="s">
        <v>536</v>
      </c>
    </row>
    <row r="184" spans="1:9" ht="11.25" customHeight="1" x14ac:dyDescent="0.25">
      <c r="A184" t="s">
        <v>530</v>
      </c>
      <c r="B184" t="s">
        <v>147</v>
      </c>
      <c r="C184" t="s">
        <v>1215</v>
      </c>
      <c r="D184" t="s">
        <v>1216</v>
      </c>
      <c r="E184" t="s">
        <v>1217</v>
      </c>
      <c r="F184" t="s">
        <v>643</v>
      </c>
      <c r="G184" t="s">
        <v>535</v>
      </c>
      <c r="H184" t="s">
        <v>535</v>
      </c>
      <c r="I184" t="s">
        <v>536</v>
      </c>
    </row>
    <row r="185" spans="1:9" ht="11.25" customHeight="1" x14ac:dyDescent="0.25">
      <c r="A185" t="s">
        <v>530</v>
      </c>
      <c r="B185" t="s">
        <v>147</v>
      </c>
      <c r="C185" t="s">
        <v>1218</v>
      </c>
      <c r="D185" t="s">
        <v>1219</v>
      </c>
      <c r="E185" t="s">
        <v>1220</v>
      </c>
      <c r="F185" t="s">
        <v>534</v>
      </c>
      <c r="G185" t="s">
        <v>535</v>
      </c>
      <c r="H185" t="s">
        <v>535</v>
      </c>
      <c r="I185" t="s">
        <v>536</v>
      </c>
    </row>
    <row r="186" spans="1:9" ht="11.25" customHeight="1" x14ac:dyDescent="0.25">
      <c r="A186" t="s">
        <v>530</v>
      </c>
      <c r="B186" t="s">
        <v>147</v>
      </c>
      <c r="C186" t="s">
        <v>1221</v>
      </c>
      <c r="D186" t="s">
        <v>1222</v>
      </c>
      <c r="E186" t="s">
        <v>1223</v>
      </c>
      <c r="F186" t="s">
        <v>860</v>
      </c>
      <c r="G186" t="s">
        <v>535</v>
      </c>
      <c r="H186" t="s">
        <v>535</v>
      </c>
      <c r="I186" t="s">
        <v>536</v>
      </c>
    </row>
    <row r="187" spans="1:9" ht="11.25" customHeight="1" x14ac:dyDescent="0.25">
      <c r="A187" t="s">
        <v>530</v>
      </c>
      <c r="B187" t="s">
        <v>147</v>
      </c>
      <c r="C187" t="s">
        <v>1224</v>
      </c>
      <c r="D187" t="s">
        <v>1225</v>
      </c>
      <c r="E187" t="s">
        <v>1226</v>
      </c>
      <c r="F187" t="s">
        <v>772</v>
      </c>
      <c r="G187" t="s">
        <v>535</v>
      </c>
      <c r="H187" t="s">
        <v>535</v>
      </c>
      <c r="I187" t="s">
        <v>536</v>
      </c>
    </row>
    <row r="188" spans="1:9" ht="11.25" customHeight="1" x14ac:dyDescent="0.25">
      <c r="A188" t="s">
        <v>530</v>
      </c>
      <c r="B188" t="s">
        <v>147</v>
      </c>
      <c r="C188" t="s">
        <v>1227</v>
      </c>
      <c r="D188" t="s">
        <v>1228</v>
      </c>
      <c r="E188" t="s">
        <v>1229</v>
      </c>
      <c r="F188" t="s">
        <v>643</v>
      </c>
      <c r="G188" t="s">
        <v>535</v>
      </c>
      <c r="H188" t="s">
        <v>535</v>
      </c>
      <c r="I188" t="s">
        <v>536</v>
      </c>
    </row>
    <row r="189" spans="1:9" ht="11.25" customHeight="1" x14ac:dyDescent="0.25">
      <c r="A189" t="s">
        <v>530</v>
      </c>
      <c r="B189" t="s">
        <v>147</v>
      </c>
      <c r="C189" t="s">
        <v>1230</v>
      </c>
      <c r="D189" t="s">
        <v>1231</v>
      </c>
      <c r="E189" t="s">
        <v>1232</v>
      </c>
      <c r="F189" t="s">
        <v>569</v>
      </c>
      <c r="G189" t="s">
        <v>1233</v>
      </c>
      <c r="H189" t="s">
        <v>535</v>
      </c>
      <c r="I189" t="s">
        <v>536</v>
      </c>
    </row>
    <row r="190" spans="1:9" ht="11.25" customHeight="1" x14ac:dyDescent="0.25">
      <c r="A190" t="s">
        <v>530</v>
      </c>
      <c r="B190" t="s">
        <v>147</v>
      </c>
      <c r="C190" t="s">
        <v>1234</v>
      </c>
      <c r="D190" t="s">
        <v>1235</v>
      </c>
      <c r="E190" t="s">
        <v>1236</v>
      </c>
      <c r="F190" t="s">
        <v>816</v>
      </c>
      <c r="G190" t="s">
        <v>535</v>
      </c>
      <c r="H190" t="s">
        <v>535</v>
      </c>
      <c r="I190" t="s">
        <v>536</v>
      </c>
    </row>
    <row r="191" spans="1:9" ht="11.25" customHeight="1" x14ac:dyDescent="0.25">
      <c r="A191" t="s">
        <v>530</v>
      </c>
      <c r="B191" t="s">
        <v>147</v>
      </c>
      <c r="C191" t="s">
        <v>1237</v>
      </c>
      <c r="D191" t="s">
        <v>1238</v>
      </c>
      <c r="E191" t="s">
        <v>1239</v>
      </c>
      <c r="F191" t="s">
        <v>733</v>
      </c>
      <c r="G191" t="s">
        <v>535</v>
      </c>
      <c r="H191" t="s">
        <v>535</v>
      </c>
      <c r="I191" t="s">
        <v>536</v>
      </c>
    </row>
    <row r="192" spans="1:9" ht="11.25" customHeight="1" x14ac:dyDescent="0.25">
      <c r="A192" t="s">
        <v>530</v>
      </c>
      <c r="B192" t="s">
        <v>147</v>
      </c>
      <c r="C192" t="s">
        <v>1240</v>
      </c>
      <c r="D192" t="s">
        <v>1241</v>
      </c>
      <c r="E192" t="s">
        <v>1242</v>
      </c>
      <c r="F192" t="s">
        <v>1051</v>
      </c>
      <c r="G192" t="s">
        <v>535</v>
      </c>
      <c r="H192" t="s">
        <v>535</v>
      </c>
      <c r="I192" t="s">
        <v>536</v>
      </c>
    </row>
    <row r="193" spans="1:9" ht="11.25" customHeight="1" x14ac:dyDescent="0.25">
      <c r="A193" t="s">
        <v>530</v>
      </c>
      <c r="B193" t="s">
        <v>147</v>
      </c>
      <c r="C193" t="s">
        <v>1243</v>
      </c>
      <c r="D193" t="s">
        <v>1244</v>
      </c>
      <c r="E193" t="s">
        <v>1245</v>
      </c>
      <c r="F193" t="s">
        <v>643</v>
      </c>
      <c r="G193" t="s">
        <v>535</v>
      </c>
      <c r="H193" t="s">
        <v>535</v>
      </c>
      <c r="I193" t="s">
        <v>536</v>
      </c>
    </row>
    <row r="194" spans="1:9" ht="11.25" customHeight="1" x14ac:dyDescent="0.25">
      <c r="A194" t="s">
        <v>530</v>
      </c>
      <c r="B194" t="s">
        <v>147</v>
      </c>
      <c r="C194" t="s">
        <v>1246</v>
      </c>
      <c r="D194" t="s">
        <v>1247</v>
      </c>
      <c r="E194" t="s">
        <v>1248</v>
      </c>
      <c r="F194" t="s">
        <v>1021</v>
      </c>
      <c r="G194" t="s">
        <v>535</v>
      </c>
      <c r="H194" t="s">
        <v>535</v>
      </c>
      <c r="I194" t="s">
        <v>536</v>
      </c>
    </row>
    <row r="195" spans="1:9" ht="11.25" customHeight="1" x14ac:dyDescent="0.25">
      <c r="A195" t="s">
        <v>530</v>
      </c>
      <c r="B195" t="s">
        <v>147</v>
      </c>
      <c r="C195" t="s">
        <v>1249</v>
      </c>
      <c r="D195" t="s">
        <v>1250</v>
      </c>
      <c r="E195" t="s">
        <v>1251</v>
      </c>
      <c r="F195" t="s">
        <v>600</v>
      </c>
      <c r="G195" t="s">
        <v>535</v>
      </c>
      <c r="H195" t="s">
        <v>535</v>
      </c>
      <c r="I195" t="s">
        <v>536</v>
      </c>
    </row>
    <row r="196" spans="1:9" ht="11.25" customHeight="1" x14ac:dyDescent="0.25">
      <c r="A196" t="s">
        <v>530</v>
      </c>
      <c r="B196" t="s">
        <v>147</v>
      </c>
      <c r="C196" t="s">
        <v>1252</v>
      </c>
      <c r="D196" t="s">
        <v>1253</v>
      </c>
      <c r="E196" t="s">
        <v>1254</v>
      </c>
      <c r="F196" t="s">
        <v>605</v>
      </c>
      <c r="G196" t="s">
        <v>535</v>
      </c>
      <c r="H196" t="s">
        <v>535</v>
      </c>
      <c r="I196" t="s">
        <v>536</v>
      </c>
    </row>
    <row r="197" spans="1:9" ht="11.25" customHeight="1" x14ac:dyDescent="0.25">
      <c r="A197" t="s">
        <v>530</v>
      </c>
      <c r="B197" t="s">
        <v>147</v>
      </c>
      <c r="C197" t="s">
        <v>1255</v>
      </c>
      <c r="D197" t="s">
        <v>1256</v>
      </c>
      <c r="E197" t="s">
        <v>1257</v>
      </c>
      <c r="F197" t="s">
        <v>569</v>
      </c>
      <c r="G197" t="s">
        <v>535</v>
      </c>
      <c r="H197" t="s">
        <v>535</v>
      </c>
      <c r="I197" t="s">
        <v>536</v>
      </c>
    </row>
    <row r="198" spans="1:9" ht="11.25" customHeight="1" x14ac:dyDescent="0.25">
      <c r="A198" t="s">
        <v>530</v>
      </c>
      <c r="B198" t="s">
        <v>147</v>
      </c>
      <c r="C198" t="s">
        <v>1258</v>
      </c>
      <c r="D198" t="s">
        <v>1259</v>
      </c>
      <c r="E198" t="s">
        <v>1260</v>
      </c>
      <c r="F198" t="s">
        <v>684</v>
      </c>
      <c r="G198" t="s">
        <v>535</v>
      </c>
      <c r="H198" t="s">
        <v>535</v>
      </c>
      <c r="I198" t="s">
        <v>536</v>
      </c>
    </row>
    <row r="199" spans="1:9" ht="11.25" customHeight="1" x14ac:dyDescent="0.25">
      <c r="A199" t="s">
        <v>530</v>
      </c>
      <c r="B199" t="s">
        <v>147</v>
      </c>
      <c r="C199" t="s">
        <v>1261</v>
      </c>
      <c r="D199" t="s">
        <v>1262</v>
      </c>
      <c r="E199" t="s">
        <v>1263</v>
      </c>
      <c r="F199" t="s">
        <v>605</v>
      </c>
      <c r="G199" t="s">
        <v>1264</v>
      </c>
      <c r="H199" t="s">
        <v>535</v>
      </c>
      <c r="I199" t="s">
        <v>536</v>
      </c>
    </row>
    <row r="200" spans="1:9" ht="11.25" customHeight="1" x14ac:dyDescent="0.25">
      <c r="A200" t="s">
        <v>530</v>
      </c>
      <c r="B200" t="s">
        <v>147</v>
      </c>
      <c r="C200" t="s">
        <v>1265</v>
      </c>
      <c r="D200" t="s">
        <v>1266</v>
      </c>
      <c r="E200" t="s">
        <v>1267</v>
      </c>
      <c r="F200" t="s">
        <v>1021</v>
      </c>
      <c r="G200" t="s">
        <v>535</v>
      </c>
      <c r="H200" t="s">
        <v>535</v>
      </c>
      <c r="I200" t="s">
        <v>536</v>
      </c>
    </row>
    <row r="201" spans="1:9" ht="11.25" customHeight="1" x14ac:dyDescent="0.25">
      <c r="A201" t="s">
        <v>530</v>
      </c>
      <c r="B201" t="s">
        <v>147</v>
      </c>
      <c r="C201" t="s">
        <v>1268</v>
      </c>
      <c r="D201" t="s">
        <v>1269</v>
      </c>
      <c r="E201" t="s">
        <v>1270</v>
      </c>
      <c r="F201" t="s">
        <v>926</v>
      </c>
      <c r="G201" t="s">
        <v>535</v>
      </c>
      <c r="H201" t="s">
        <v>535</v>
      </c>
      <c r="I201" t="s">
        <v>536</v>
      </c>
    </row>
    <row r="202" spans="1:9" ht="11.25" customHeight="1" x14ac:dyDescent="0.25">
      <c r="A202" t="s">
        <v>530</v>
      </c>
      <c r="B202" t="s">
        <v>147</v>
      </c>
      <c r="C202" t="s">
        <v>1271</v>
      </c>
      <c r="D202" t="s">
        <v>1272</v>
      </c>
      <c r="E202" t="s">
        <v>1273</v>
      </c>
      <c r="F202" t="s">
        <v>957</v>
      </c>
      <c r="G202" t="s">
        <v>535</v>
      </c>
      <c r="H202" t="s">
        <v>535</v>
      </c>
      <c r="I202" t="s">
        <v>536</v>
      </c>
    </row>
    <row r="203" spans="1:9" ht="11.25" customHeight="1" x14ac:dyDescent="0.25">
      <c r="A203" t="s">
        <v>530</v>
      </c>
      <c r="B203" t="s">
        <v>147</v>
      </c>
      <c r="C203" t="s">
        <v>1274</v>
      </c>
      <c r="D203" t="s">
        <v>1275</v>
      </c>
      <c r="E203" t="s">
        <v>1276</v>
      </c>
      <c r="F203" t="s">
        <v>628</v>
      </c>
      <c r="G203" t="s">
        <v>535</v>
      </c>
      <c r="H203" t="s">
        <v>535</v>
      </c>
      <c r="I203" t="s">
        <v>536</v>
      </c>
    </row>
    <row r="204" spans="1:9" ht="11.25" customHeight="1" x14ac:dyDescent="0.25">
      <c r="A204" t="s">
        <v>530</v>
      </c>
      <c r="B204" t="s">
        <v>147</v>
      </c>
      <c r="C204" t="s">
        <v>1277</v>
      </c>
      <c r="D204" t="s">
        <v>1278</v>
      </c>
      <c r="E204" t="s">
        <v>1279</v>
      </c>
      <c r="F204" t="s">
        <v>549</v>
      </c>
      <c r="G204" t="s">
        <v>535</v>
      </c>
      <c r="H204" t="s">
        <v>535</v>
      </c>
      <c r="I204" t="s">
        <v>536</v>
      </c>
    </row>
    <row r="205" spans="1:9" ht="11.25" customHeight="1" x14ac:dyDescent="0.25">
      <c r="A205" t="s">
        <v>530</v>
      </c>
      <c r="B205" t="s">
        <v>147</v>
      </c>
      <c r="C205" t="s">
        <v>1280</v>
      </c>
      <c r="D205" t="s">
        <v>1281</v>
      </c>
      <c r="E205" t="s">
        <v>1282</v>
      </c>
      <c r="F205" t="s">
        <v>693</v>
      </c>
      <c r="G205" t="s">
        <v>535</v>
      </c>
      <c r="H205" t="s">
        <v>535</v>
      </c>
      <c r="I205" t="s">
        <v>536</v>
      </c>
    </row>
    <row r="206" spans="1:9" ht="11.25" customHeight="1" x14ac:dyDescent="0.25">
      <c r="A206" t="s">
        <v>530</v>
      </c>
      <c r="B206" t="s">
        <v>147</v>
      </c>
      <c r="C206" t="s">
        <v>1283</v>
      </c>
      <c r="D206" t="s">
        <v>1284</v>
      </c>
      <c r="E206" t="s">
        <v>1285</v>
      </c>
      <c r="F206" t="s">
        <v>600</v>
      </c>
      <c r="G206" t="s">
        <v>535</v>
      </c>
      <c r="H206" t="s">
        <v>535</v>
      </c>
      <c r="I206" t="s">
        <v>536</v>
      </c>
    </row>
    <row r="207" spans="1:9" ht="11.25" customHeight="1" x14ac:dyDescent="0.25">
      <c r="A207" t="s">
        <v>530</v>
      </c>
      <c r="B207" t="s">
        <v>147</v>
      </c>
      <c r="C207" t="s">
        <v>1286</v>
      </c>
      <c r="D207" t="s">
        <v>1287</v>
      </c>
      <c r="E207" t="s">
        <v>1288</v>
      </c>
      <c r="F207" t="s">
        <v>1066</v>
      </c>
      <c r="G207" t="s">
        <v>1289</v>
      </c>
      <c r="H207" t="s">
        <v>535</v>
      </c>
      <c r="I207" t="s">
        <v>536</v>
      </c>
    </row>
    <row r="208" spans="1:9" ht="11.25" customHeight="1" x14ac:dyDescent="0.25">
      <c r="A208" t="s">
        <v>530</v>
      </c>
      <c r="B208" t="s">
        <v>147</v>
      </c>
      <c r="C208" t="s">
        <v>1290</v>
      </c>
      <c r="D208" t="s">
        <v>1291</v>
      </c>
      <c r="E208" t="s">
        <v>1292</v>
      </c>
      <c r="F208" t="s">
        <v>688</v>
      </c>
      <c r="G208" t="s">
        <v>535</v>
      </c>
      <c r="H208" t="s">
        <v>535</v>
      </c>
      <c r="I208" t="s">
        <v>536</v>
      </c>
    </row>
    <row r="209" spans="1:9" ht="11.25" customHeight="1" x14ac:dyDescent="0.25">
      <c r="A209" t="s">
        <v>530</v>
      </c>
      <c r="B209" t="s">
        <v>147</v>
      </c>
      <c r="C209" t="s">
        <v>1293</v>
      </c>
      <c r="D209" t="s">
        <v>1294</v>
      </c>
      <c r="E209" t="s">
        <v>1295</v>
      </c>
      <c r="F209" t="s">
        <v>693</v>
      </c>
      <c r="G209" t="s">
        <v>1296</v>
      </c>
      <c r="H209" t="s">
        <v>535</v>
      </c>
      <c r="I209" t="s">
        <v>536</v>
      </c>
    </row>
    <row r="210" spans="1:9" ht="11.25" customHeight="1" x14ac:dyDescent="0.25">
      <c r="A210" t="s">
        <v>530</v>
      </c>
      <c r="B210" t="s">
        <v>147</v>
      </c>
      <c r="C210" t="s">
        <v>1297</v>
      </c>
      <c r="D210" t="s">
        <v>1298</v>
      </c>
      <c r="E210" t="s">
        <v>1299</v>
      </c>
      <c r="F210" t="s">
        <v>688</v>
      </c>
      <c r="G210" t="s">
        <v>535</v>
      </c>
      <c r="H210" t="s">
        <v>535</v>
      </c>
      <c r="I210" t="s">
        <v>536</v>
      </c>
    </row>
    <row r="211" spans="1:9" ht="11.25" customHeight="1" x14ac:dyDescent="0.25">
      <c r="A211" t="s">
        <v>530</v>
      </c>
      <c r="B211" t="s">
        <v>147</v>
      </c>
      <c r="C211" t="s">
        <v>1300</v>
      </c>
      <c r="D211" t="s">
        <v>1301</v>
      </c>
      <c r="E211" t="s">
        <v>1302</v>
      </c>
      <c r="F211" t="s">
        <v>577</v>
      </c>
      <c r="G211" t="s">
        <v>535</v>
      </c>
      <c r="H211" t="s">
        <v>535</v>
      </c>
      <c r="I211" t="s">
        <v>536</v>
      </c>
    </row>
    <row r="212" spans="1:9" ht="11.25" customHeight="1" x14ac:dyDescent="0.25">
      <c r="A212" t="s">
        <v>530</v>
      </c>
      <c r="B212" t="s">
        <v>147</v>
      </c>
      <c r="C212" t="s">
        <v>1303</v>
      </c>
      <c r="D212" t="s">
        <v>1304</v>
      </c>
      <c r="E212" t="s">
        <v>1305</v>
      </c>
      <c r="F212" t="s">
        <v>667</v>
      </c>
      <c r="G212" t="s">
        <v>535</v>
      </c>
      <c r="H212" t="s">
        <v>535</v>
      </c>
      <c r="I212" t="s">
        <v>536</v>
      </c>
    </row>
    <row r="213" spans="1:9" ht="11.25" customHeight="1" x14ac:dyDescent="0.25">
      <c r="A213" t="s">
        <v>530</v>
      </c>
      <c r="B213" t="s">
        <v>147</v>
      </c>
      <c r="C213" t="s">
        <v>1306</v>
      </c>
      <c r="D213" t="s">
        <v>1307</v>
      </c>
      <c r="E213" t="s">
        <v>1308</v>
      </c>
      <c r="F213" t="s">
        <v>1021</v>
      </c>
      <c r="G213" t="s">
        <v>1309</v>
      </c>
      <c r="H213" t="s">
        <v>535</v>
      </c>
      <c r="I213" t="s">
        <v>536</v>
      </c>
    </row>
    <row r="214" spans="1:9" ht="11.25" customHeight="1" x14ac:dyDescent="0.25">
      <c r="A214" t="s">
        <v>530</v>
      </c>
      <c r="B214" t="s">
        <v>147</v>
      </c>
      <c r="C214" t="s">
        <v>1310</v>
      </c>
      <c r="D214" t="s">
        <v>1311</v>
      </c>
      <c r="E214" t="s">
        <v>1312</v>
      </c>
      <c r="F214" t="s">
        <v>1025</v>
      </c>
      <c r="G214" t="s">
        <v>1313</v>
      </c>
      <c r="H214" t="s">
        <v>535</v>
      </c>
      <c r="I214" t="s">
        <v>536</v>
      </c>
    </row>
    <row r="215" spans="1:9" ht="11.25" customHeight="1" x14ac:dyDescent="0.25">
      <c r="A215" t="s">
        <v>530</v>
      </c>
      <c r="B215" t="s">
        <v>147</v>
      </c>
      <c r="C215" t="s">
        <v>1314</v>
      </c>
      <c r="D215" t="s">
        <v>1315</v>
      </c>
      <c r="E215" t="s">
        <v>1316</v>
      </c>
      <c r="F215" t="s">
        <v>569</v>
      </c>
      <c r="G215" t="s">
        <v>535</v>
      </c>
      <c r="H215" t="s">
        <v>535</v>
      </c>
      <c r="I215" t="s">
        <v>536</v>
      </c>
    </row>
    <row r="216" spans="1:9" ht="11.25" customHeight="1" x14ac:dyDescent="0.25">
      <c r="A216" t="s">
        <v>530</v>
      </c>
      <c r="B216" t="s">
        <v>147</v>
      </c>
      <c r="C216" t="s">
        <v>1317</v>
      </c>
      <c r="D216" t="s">
        <v>1318</v>
      </c>
      <c r="E216" t="s">
        <v>1319</v>
      </c>
      <c r="F216" t="s">
        <v>569</v>
      </c>
      <c r="G216" t="s">
        <v>535</v>
      </c>
      <c r="H216" t="s">
        <v>535</v>
      </c>
      <c r="I216" t="s">
        <v>536</v>
      </c>
    </row>
    <row r="217" spans="1:9" ht="11.25" customHeight="1" x14ac:dyDescent="0.25">
      <c r="A217" t="s">
        <v>530</v>
      </c>
      <c r="B217" t="s">
        <v>147</v>
      </c>
      <c r="C217" t="s">
        <v>1320</v>
      </c>
      <c r="D217" t="s">
        <v>1321</v>
      </c>
      <c r="E217" t="s">
        <v>1322</v>
      </c>
      <c r="F217" t="s">
        <v>545</v>
      </c>
      <c r="G217" t="s">
        <v>535</v>
      </c>
      <c r="H217" t="s">
        <v>535</v>
      </c>
      <c r="I217" t="s">
        <v>536</v>
      </c>
    </row>
    <row r="218" spans="1:9" ht="11.25" customHeight="1" x14ac:dyDescent="0.25">
      <c r="A218" t="s">
        <v>530</v>
      </c>
      <c r="B218" t="s">
        <v>147</v>
      </c>
      <c r="C218" t="s">
        <v>1323</v>
      </c>
      <c r="D218" t="s">
        <v>1324</v>
      </c>
      <c r="E218" t="s">
        <v>1325</v>
      </c>
      <c r="F218" t="s">
        <v>577</v>
      </c>
      <c r="G218" t="s">
        <v>535</v>
      </c>
      <c r="H218" t="s">
        <v>535</v>
      </c>
      <c r="I218" t="s">
        <v>536</v>
      </c>
    </row>
    <row r="219" spans="1:9" ht="11.25" customHeight="1" x14ac:dyDescent="0.25">
      <c r="A219" t="s">
        <v>530</v>
      </c>
      <c r="B219" t="s">
        <v>147</v>
      </c>
      <c r="C219" t="s">
        <v>1326</v>
      </c>
      <c r="D219" t="s">
        <v>1327</v>
      </c>
      <c r="E219" t="s">
        <v>1328</v>
      </c>
      <c r="F219" t="s">
        <v>1021</v>
      </c>
      <c r="G219" t="s">
        <v>1329</v>
      </c>
      <c r="H219" t="s">
        <v>535</v>
      </c>
      <c r="I219" t="s">
        <v>536</v>
      </c>
    </row>
    <row r="220" spans="1:9" ht="11.25" customHeight="1" x14ac:dyDescent="0.25">
      <c r="A220" t="s">
        <v>530</v>
      </c>
      <c r="B220" t="s">
        <v>147</v>
      </c>
      <c r="C220" t="s">
        <v>1330</v>
      </c>
      <c r="D220" t="s">
        <v>1331</v>
      </c>
      <c r="E220" t="s">
        <v>1332</v>
      </c>
      <c r="F220" t="s">
        <v>733</v>
      </c>
      <c r="G220" t="s">
        <v>535</v>
      </c>
      <c r="H220" t="s">
        <v>535</v>
      </c>
      <c r="I220" t="s">
        <v>536</v>
      </c>
    </row>
    <row r="221" spans="1:9" ht="11.25" customHeight="1" x14ac:dyDescent="0.25">
      <c r="A221" t="s">
        <v>530</v>
      </c>
      <c r="B221" t="s">
        <v>147</v>
      </c>
      <c r="C221" t="s">
        <v>1333</v>
      </c>
      <c r="D221" t="s">
        <v>1334</v>
      </c>
      <c r="E221" t="s">
        <v>1335</v>
      </c>
      <c r="F221" t="s">
        <v>605</v>
      </c>
      <c r="G221" t="s">
        <v>535</v>
      </c>
      <c r="H221" t="s">
        <v>535</v>
      </c>
      <c r="I221" t="s">
        <v>536</v>
      </c>
    </row>
    <row r="222" spans="1:9" ht="11.25" customHeight="1" x14ac:dyDescent="0.25">
      <c r="A222" t="s">
        <v>530</v>
      </c>
      <c r="B222" t="s">
        <v>147</v>
      </c>
      <c r="C222" t="s">
        <v>1336</v>
      </c>
      <c r="D222" t="s">
        <v>1337</v>
      </c>
      <c r="E222" t="s">
        <v>1338</v>
      </c>
      <c r="F222" t="s">
        <v>684</v>
      </c>
      <c r="G222" t="s">
        <v>535</v>
      </c>
      <c r="H222" t="s">
        <v>535</v>
      </c>
      <c r="I222" t="s">
        <v>536</v>
      </c>
    </row>
    <row r="223" spans="1:9" ht="11.25" customHeight="1" x14ac:dyDescent="0.25">
      <c r="A223" t="s">
        <v>530</v>
      </c>
      <c r="B223" t="s">
        <v>147</v>
      </c>
      <c r="C223" t="s">
        <v>1339</v>
      </c>
      <c r="D223" t="s">
        <v>1340</v>
      </c>
      <c r="E223" t="s">
        <v>1341</v>
      </c>
      <c r="F223" t="s">
        <v>715</v>
      </c>
      <c r="G223" t="s">
        <v>535</v>
      </c>
      <c r="H223" t="s">
        <v>535</v>
      </c>
      <c r="I223" t="s">
        <v>536</v>
      </c>
    </row>
    <row r="224" spans="1:9" ht="11.25" customHeight="1" x14ac:dyDescent="0.25">
      <c r="A224" t="s">
        <v>530</v>
      </c>
      <c r="B224" t="s">
        <v>147</v>
      </c>
      <c r="C224" t="s">
        <v>1342</v>
      </c>
      <c r="D224" t="s">
        <v>1343</v>
      </c>
      <c r="E224" t="s">
        <v>1344</v>
      </c>
      <c r="F224" t="s">
        <v>926</v>
      </c>
      <c r="G224" t="s">
        <v>535</v>
      </c>
      <c r="H224" t="s">
        <v>535</v>
      </c>
      <c r="I224" t="s">
        <v>536</v>
      </c>
    </row>
    <row r="225" spans="1:9" ht="11.25" customHeight="1" x14ac:dyDescent="0.25">
      <c r="A225" t="s">
        <v>530</v>
      </c>
      <c r="B225" t="s">
        <v>147</v>
      </c>
      <c r="C225" t="s">
        <v>1345</v>
      </c>
      <c r="D225" t="s">
        <v>1346</v>
      </c>
      <c r="E225" t="s">
        <v>1347</v>
      </c>
      <c r="F225" t="s">
        <v>978</v>
      </c>
      <c r="G225" t="s">
        <v>535</v>
      </c>
      <c r="H225" t="s">
        <v>535</v>
      </c>
      <c r="I225" t="s">
        <v>536</v>
      </c>
    </row>
    <row r="226" spans="1:9" ht="11.25" customHeight="1" x14ac:dyDescent="0.25">
      <c r="A226" t="s">
        <v>530</v>
      </c>
      <c r="B226" t="s">
        <v>147</v>
      </c>
      <c r="C226" t="s">
        <v>1348</v>
      </c>
      <c r="D226" t="s">
        <v>1349</v>
      </c>
      <c r="E226" t="s">
        <v>1350</v>
      </c>
      <c r="F226" t="s">
        <v>643</v>
      </c>
      <c r="G226" t="s">
        <v>535</v>
      </c>
      <c r="H226" t="s">
        <v>535</v>
      </c>
      <c r="I226" t="s">
        <v>536</v>
      </c>
    </row>
    <row r="227" spans="1:9" ht="11.25" customHeight="1" x14ac:dyDescent="0.25">
      <c r="A227" t="s">
        <v>530</v>
      </c>
      <c r="B227" t="s">
        <v>147</v>
      </c>
      <c r="C227" t="s">
        <v>1351</v>
      </c>
      <c r="D227" t="s">
        <v>1352</v>
      </c>
      <c r="E227" t="s">
        <v>1353</v>
      </c>
      <c r="F227" t="s">
        <v>600</v>
      </c>
      <c r="G227" t="s">
        <v>1354</v>
      </c>
      <c r="H227" t="s">
        <v>535</v>
      </c>
      <c r="I227" t="s">
        <v>536</v>
      </c>
    </row>
    <row r="228" spans="1:9" ht="11.25" customHeight="1" x14ac:dyDescent="0.25">
      <c r="A228" t="s">
        <v>530</v>
      </c>
      <c r="B228" t="s">
        <v>147</v>
      </c>
      <c r="C228" t="s">
        <v>1355</v>
      </c>
      <c r="D228" t="s">
        <v>1356</v>
      </c>
      <c r="E228" t="s">
        <v>1357</v>
      </c>
      <c r="F228" t="s">
        <v>667</v>
      </c>
      <c r="G228" t="s">
        <v>535</v>
      </c>
      <c r="H228" t="s">
        <v>535</v>
      </c>
      <c r="I228" t="s">
        <v>536</v>
      </c>
    </row>
    <row r="229" spans="1:9" ht="11.25" customHeight="1" x14ac:dyDescent="0.25">
      <c r="A229" t="s">
        <v>530</v>
      </c>
      <c r="B229" t="s">
        <v>147</v>
      </c>
      <c r="C229" t="s">
        <v>1358</v>
      </c>
      <c r="D229" t="s">
        <v>1359</v>
      </c>
      <c r="E229" t="s">
        <v>1360</v>
      </c>
      <c r="F229" t="s">
        <v>715</v>
      </c>
      <c r="G229" t="s">
        <v>535</v>
      </c>
      <c r="H229" t="s">
        <v>535</v>
      </c>
      <c r="I229" t="s">
        <v>536</v>
      </c>
    </row>
    <row r="230" spans="1:9" ht="11.25" customHeight="1" x14ac:dyDescent="0.25">
      <c r="A230" t="s">
        <v>530</v>
      </c>
      <c r="B230" t="s">
        <v>147</v>
      </c>
      <c r="C230" t="s">
        <v>1361</v>
      </c>
      <c r="D230" t="s">
        <v>1362</v>
      </c>
      <c r="E230" t="s">
        <v>1363</v>
      </c>
      <c r="F230" t="s">
        <v>684</v>
      </c>
      <c r="G230" t="s">
        <v>535</v>
      </c>
      <c r="H230" t="s">
        <v>535</v>
      </c>
      <c r="I230" t="s">
        <v>536</v>
      </c>
    </row>
    <row r="231" spans="1:9" ht="11.25" customHeight="1" x14ac:dyDescent="0.25">
      <c r="A231" t="s">
        <v>530</v>
      </c>
      <c r="B231" t="s">
        <v>147</v>
      </c>
      <c r="C231" t="s">
        <v>1364</v>
      </c>
      <c r="D231" t="s">
        <v>1365</v>
      </c>
      <c r="E231" t="s">
        <v>1366</v>
      </c>
      <c r="F231" t="s">
        <v>684</v>
      </c>
      <c r="G231" t="s">
        <v>535</v>
      </c>
      <c r="H231" t="s">
        <v>535</v>
      </c>
      <c r="I231" t="s">
        <v>536</v>
      </c>
    </row>
    <row r="232" spans="1:9" ht="11.25" customHeight="1" x14ac:dyDescent="0.25">
      <c r="A232" t="s">
        <v>530</v>
      </c>
      <c r="B232" t="s">
        <v>147</v>
      </c>
      <c r="C232" t="s">
        <v>1367</v>
      </c>
      <c r="D232" t="s">
        <v>1368</v>
      </c>
      <c r="E232" t="s">
        <v>1369</v>
      </c>
      <c r="F232" t="s">
        <v>693</v>
      </c>
      <c r="G232" t="s">
        <v>535</v>
      </c>
      <c r="H232" t="s">
        <v>535</v>
      </c>
      <c r="I232" t="s">
        <v>536</v>
      </c>
    </row>
    <row r="233" spans="1:9" ht="11.25" customHeight="1" x14ac:dyDescent="0.25">
      <c r="A233" t="s">
        <v>530</v>
      </c>
      <c r="B233" t="s">
        <v>147</v>
      </c>
      <c r="C233" t="s">
        <v>1370</v>
      </c>
      <c r="D233" t="s">
        <v>1371</v>
      </c>
      <c r="E233" t="s">
        <v>1372</v>
      </c>
      <c r="F233" t="s">
        <v>667</v>
      </c>
      <c r="G233" t="s">
        <v>535</v>
      </c>
      <c r="H233" t="s">
        <v>535</v>
      </c>
      <c r="I233" t="s">
        <v>536</v>
      </c>
    </row>
    <row r="234" spans="1:9" ht="11.25" customHeight="1" x14ac:dyDescent="0.25">
      <c r="A234" t="s">
        <v>530</v>
      </c>
      <c r="B234" t="s">
        <v>147</v>
      </c>
      <c r="C234" t="s">
        <v>1373</v>
      </c>
      <c r="D234" t="s">
        <v>1374</v>
      </c>
      <c r="E234" t="s">
        <v>1375</v>
      </c>
      <c r="F234" t="s">
        <v>978</v>
      </c>
      <c r="G234" t="s">
        <v>535</v>
      </c>
      <c r="H234" t="s">
        <v>535</v>
      </c>
      <c r="I234" t="s">
        <v>536</v>
      </c>
    </row>
    <row r="235" spans="1:9" ht="11.25" customHeight="1" x14ac:dyDescent="0.25">
      <c r="A235" t="s">
        <v>530</v>
      </c>
      <c r="B235" t="s">
        <v>147</v>
      </c>
      <c r="C235" t="s">
        <v>1376</v>
      </c>
      <c r="D235" t="s">
        <v>1377</v>
      </c>
      <c r="E235" t="s">
        <v>1378</v>
      </c>
      <c r="F235" t="s">
        <v>605</v>
      </c>
      <c r="G235" t="s">
        <v>1379</v>
      </c>
      <c r="H235" t="s">
        <v>535</v>
      </c>
      <c r="I235" t="s">
        <v>536</v>
      </c>
    </row>
    <row r="236" spans="1:9" ht="11.25" customHeight="1" x14ac:dyDescent="0.25">
      <c r="A236" t="s">
        <v>530</v>
      </c>
      <c r="B236" t="s">
        <v>147</v>
      </c>
      <c r="C236" t="s">
        <v>1380</v>
      </c>
      <c r="D236" t="s">
        <v>1381</v>
      </c>
      <c r="E236" t="s">
        <v>1382</v>
      </c>
      <c r="F236" t="s">
        <v>711</v>
      </c>
      <c r="G236" t="s">
        <v>535</v>
      </c>
      <c r="H236" t="s">
        <v>535</v>
      </c>
      <c r="I236" t="s">
        <v>536</v>
      </c>
    </row>
    <row r="237" spans="1:9" ht="11.25" customHeight="1" x14ac:dyDescent="0.25">
      <c r="A237" t="s">
        <v>530</v>
      </c>
      <c r="B237" t="s">
        <v>147</v>
      </c>
      <c r="C237" t="s">
        <v>1383</v>
      </c>
      <c r="D237" t="s">
        <v>1381</v>
      </c>
      <c r="E237" t="s">
        <v>1384</v>
      </c>
      <c r="F237" t="s">
        <v>688</v>
      </c>
      <c r="G237" t="s">
        <v>535</v>
      </c>
      <c r="H237" t="s">
        <v>535</v>
      </c>
      <c r="I237" t="s">
        <v>536</v>
      </c>
    </row>
    <row r="238" spans="1:9" ht="11.25" customHeight="1" x14ac:dyDescent="0.25">
      <c r="A238" t="s">
        <v>530</v>
      </c>
      <c r="B238" t="s">
        <v>147</v>
      </c>
      <c r="C238" t="s">
        <v>1385</v>
      </c>
      <c r="D238" t="s">
        <v>1386</v>
      </c>
      <c r="E238" t="s">
        <v>1387</v>
      </c>
      <c r="F238" t="s">
        <v>733</v>
      </c>
      <c r="G238" t="s">
        <v>535</v>
      </c>
      <c r="H238" t="s">
        <v>535</v>
      </c>
      <c r="I238" t="s">
        <v>536</v>
      </c>
    </row>
    <row r="239" spans="1:9" ht="11.25" customHeight="1" x14ac:dyDescent="0.25">
      <c r="A239" t="s">
        <v>530</v>
      </c>
      <c r="B239" t="s">
        <v>147</v>
      </c>
      <c r="C239" t="s">
        <v>1388</v>
      </c>
      <c r="D239" t="s">
        <v>1389</v>
      </c>
      <c r="E239" t="s">
        <v>1390</v>
      </c>
      <c r="F239" t="s">
        <v>1051</v>
      </c>
      <c r="G239" t="s">
        <v>535</v>
      </c>
      <c r="H239" t="s">
        <v>535</v>
      </c>
      <c r="I239" t="s">
        <v>536</v>
      </c>
    </row>
    <row r="240" spans="1:9" ht="11.25" customHeight="1" x14ac:dyDescent="0.25">
      <c r="A240" t="s">
        <v>530</v>
      </c>
      <c r="B240" t="s">
        <v>147</v>
      </c>
      <c r="C240" t="s">
        <v>1391</v>
      </c>
      <c r="D240" t="s">
        <v>1392</v>
      </c>
      <c r="E240" t="s">
        <v>1393</v>
      </c>
      <c r="F240" t="s">
        <v>816</v>
      </c>
      <c r="G240" t="s">
        <v>535</v>
      </c>
      <c r="H240" t="s">
        <v>535</v>
      </c>
      <c r="I240" t="s">
        <v>536</v>
      </c>
    </row>
    <row r="241" spans="1:9" ht="11.25" customHeight="1" x14ac:dyDescent="0.25">
      <c r="A241" t="s">
        <v>530</v>
      </c>
      <c r="B241" t="s">
        <v>147</v>
      </c>
      <c r="C241" t="s">
        <v>1394</v>
      </c>
      <c r="D241" t="s">
        <v>1395</v>
      </c>
      <c r="E241" t="s">
        <v>1396</v>
      </c>
      <c r="F241" t="s">
        <v>1168</v>
      </c>
      <c r="G241" t="s">
        <v>535</v>
      </c>
      <c r="H241" t="s">
        <v>535</v>
      </c>
      <c r="I241" t="s">
        <v>536</v>
      </c>
    </row>
    <row r="242" spans="1:9" ht="11.25" customHeight="1" x14ac:dyDescent="0.25">
      <c r="A242" t="s">
        <v>530</v>
      </c>
      <c r="B242" t="s">
        <v>147</v>
      </c>
      <c r="C242" t="s">
        <v>1397</v>
      </c>
      <c r="D242" t="s">
        <v>1398</v>
      </c>
      <c r="E242" t="s">
        <v>1399</v>
      </c>
      <c r="F242" t="s">
        <v>803</v>
      </c>
      <c r="G242" t="s">
        <v>535</v>
      </c>
      <c r="H242" t="s">
        <v>535</v>
      </c>
      <c r="I242" t="s">
        <v>536</v>
      </c>
    </row>
    <row r="243" spans="1:9" ht="11.25" customHeight="1" x14ac:dyDescent="0.25">
      <c r="A243" t="s">
        <v>530</v>
      </c>
      <c r="B243" t="s">
        <v>147</v>
      </c>
      <c r="C243" t="s">
        <v>1400</v>
      </c>
      <c r="D243" t="s">
        <v>1398</v>
      </c>
      <c r="E243" t="s">
        <v>1401</v>
      </c>
      <c r="F243" t="s">
        <v>545</v>
      </c>
      <c r="G243" t="s">
        <v>535</v>
      </c>
      <c r="H243" t="s">
        <v>535</v>
      </c>
      <c r="I243" t="s">
        <v>536</v>
      </c>
    </row>
    <row r="244" spans="1:9" ht="11.25" customHeight="1" x14ac:dyDescent="0.25">
      <c r="A244" t="s">
        <v>530</v>
      </c>
      <c r="B244" t="s">
        <v>147</v>
      </c>
      <c r="C244" t="s">
        <v>1402</v>
      </c>
      <c r="D244" t="s">
        <v>1403</v>
      </c>
      <c r="E244" t="s">
        <v>1404</v>
      </c>
      <c r="F244" t="s">
        <v>1122</v>
      </c>
      <c r="G244" t="s">
        <v>1405</v>
      </c>
      <c r="H244" t="s">
        <v>535</v>
      </c>
      <c r="I244" t="s">
        <v>536</v>
      </c>
    </row>
    <row r="245" spans="1:9" ht="11.25" customHeight="1" x14ac:dyDescent="0.25">
      <c r="A245" t="s">
        <v>530</v>
      </c>
      <c r="B245" t="s">
        <v>147</v>
      </c>
      <c r="C245" t="s">
        <v>1406</v>
      </c>
      <c r="D245" t="s">
        <v>1407</v>
      </c>
      <c r="E245" t="s">
        <v>1408</v>
      </c>
      <c r="F245" t="s">
        <v>684</v>
      </c>
      <c r="G245" t="s">
        <v>535</v>
      </c>
      <c r="H245" t="s">
        <v>535</v>
      </c>
      <c r="I245" t="s">
        <v>536</v>
      </c>
    </row>
    <row r="246" spans="1:9" ht="11.25" customHeight="1" x14ac:dyDescent="0.25">
      <c r="A246" t="s">
        <v>530</v>
      </c>
      <c r="B246" t="s">
        <v>147</v>
      </c>
      <c r="C246" t="s">
        <v>1409</v>
      </c>
      <c r="D246" t="s">
        <v>1410</v>
      </c>
      <c r="E246" t="s">
        <v>1411</v>
      </c>
      <c r="F246" t="s">
        <v>1187</v>
      </c>
      <c r="G246" t="s">
        <v>535</v>
      </c>
      <c r="H246" t="s">
        <v>535</v>
      </c>
      <c r="I246" t="s">
        <v>536</v>
      </c>
    </row>
    <row r="247" spans="1:9" ht="11.25" customHeight="1" x14ac:dyDescent="0.25">
      <c r="A247" t="s">
        <v>530</v>
      </c>
      <c r="B247" t="s">
        <v>147</v>
      </c>
      <c r="C247" t="s">
        <v>1412</v>
      </c>
      <c r="D247" t="s">
        <v>1413</v>
      </c>
      <c r="E247" t="s">
        <v>1414</v>
      </c>
      <c r="F247" t="s">
        <v>1025</v>
      </c>
      <c r="G247" t="s">
        <v>535</v>
      </c>
      <c r="H247" t="s">
        <v>535</v>
      </c>
      <c r="I247" t="s">
        <v>536</v>
      </c>
    </row>
    <row r="248" spans="1:9" ht="11.25" customHeight="1" x14ac:dyDescent="0.25">
      <c r="A248" t="s">
        <v>530</v>
      </c>
      <c r="B248" t="s">
        <v>147</v>
      </c>
      <c r="C248" t="s">
        <v>1415</v>
      </c>
      <c r="D248" t="s">
        <v>1416</v>
      </c>
      <c r="E248" t="s">
        <v>1417</v>
      </c>
      <c r="F248" t="s">
        <v>1168</v>
      </c>
      <c r="G248" t="s">
        <v>535</v>
      </c>
      <c r="H248" t="s">
        <v>535</v>
      </c>
      <c r="I248" t="s">
        <v>536</v>
      </c>
    </row>
    <row r="249" spans="1:9" ht="11.25" customHeight="1" x14ac:dyDescent="0.25">
      <c r="A249" t="s">
        <v>530</v>
      </c>
      <c r="B249" t="s">
        <v>147</v>
      </c>
      <c r="C249" t="s">
        <v>1418</v>
      </c>
      <c r="D249" t="s">
        <v>1419</v>
      </c>
      <c r="E249" t="s">
        <v>1420</v>
      </c>
      <c r="F249" t="s">
        <v>777</v>
      </c>
      <c r="G249" t="s">
        <v>535</v>
      </c>
      <c r="H249" t="s">
        <v>535</v>
      </c>
      <c r="I249" t="s">
        <v>536</v>
      </c>
    </row>
    <row r="250" spans="1:9" ht="11.25" customHeight="1" x14ac:dyDescent="0.25">
      <c r="A250" t="s">
        <v>530</v>
      </c>
      <c r="B250" t="s">
        <v>147</v>
      </c>
      <c r="C250" t="s">
        <v>1421</v>
      </c>
      <c r="D250" t="s">
        <v>1422</v>
      </c>
      <c r="E250" t="s">
        <v>1423</v>
      </c>
      <c r="F250" t="s">
        <v>577</v>
      </c>
      <c r="G250" t="s">
        <v>535</v>
      </c>
      <c r="H250" t="s">
        <v>535</v>
      </c>
      <c r="I250" t="s">
        <v>536</v>
      </c>
    </row>
    <row r="251" spans="1:9" ht="11.25" customHeight="1" x14ac:dyDescent="0.25">
      <c r="A251" t="s">
        <v>530</v>
      </c>
      <c r="B251" t="s">
        <v>147</v>
      </c>
      <c r="C251" t="s">
        <v>1424</v>
      </c>
      <c r="D251" t="s">
        <v>1425</v>
      </c>
      <c r="E251" t="s">
        <v>1426</v>
      </c>
      <c r="F251" t="s">
        <v>711</v>
      </c>
      <c r="G251" t="s">
        <v>1427</v>
      </c>
      <c r="H251" t="s">
        <v>535</v>
      </c>
      <c r="I251" t="s">
        <v>536</v>
      </c>
    </row>
    <row r="252" spans="1:9" ht="11.25" customHeight="1" x14ac:dyDescent="0.25">
      <c r="A252" t="s">
        <v>530</v>
      </c>
      <c r="B252" t="s">
        <v>147</v>
      </c>
      <c r="C252" t="s">
        <v>1428</v>
      </c>
      <c r="D252" t="s">
        <v>1429</v>
      </c>
      <c r="E252" t="s">
        <v>1430</v>
      </c>
      <c r="F252" t="s">
        <v>679</v>
      </c>
      <c r="G252" t="s">
        <v>535</v>
      </c>
      <c r="H252" t="s">
        <v>535</v>
      </c>
      <c r="I252" t="s">
        <v>536</v>
      </c>
    </row>
    <row r="253" spans="1:9" ht="11.25" customHeight="1" x14ac:dyDescent="0.25">
      <c r="A253" t="s">
        <v>530</v>
      </c>
      <c r="B253" t="s">
        <v>147</v>
      </c>
      <c r="C253" t="s">
        <v>1431</v>
      </c>
      <c r="D253" t="s">
        <v>1432</v>
      </c>
      <c r="E253" t="s">
        <v>1433</v>
      </c>
      <c r="F253" t="s">
        <v>540</v>
      </c>
      <c r="G253" t="s">
        <v>535</v>
      </c>
      <c r="H253" t="s">
        <v>535</v>
      </c>
      <c r="I253" t="s">
        <v>536</v>
      </c>
    </row>
    <row r="254" spans="1:9" ht="11.25" customHeight="1" x14ac:dyDescent="0.25">
      <c r="A254" t="s">
        <v>530</v>
      </c>
      <c r="B254" t="s">
        <v>147</v>
      </c>
      <c r="C254" t="s">
        <v>1434</v>
      </c>
      <c r="D254" t="s">
        <v>1435</v>
      </c>
      <c r="E254" t="s">
        <v>1436</v>
      </c>
      <c r="F254" t="s">
        <v>693</v>
      </c>
      <c r="G254" t="s">
        <v>535</v>
      </c>
      <c r="H254" t="s">
        <v>535</v>
      </c>
      <c r="I254" t="s">
        <v>536</v>
      </c>
    </row>
    <row r="255" spans="1:9" ht="11.25" customHeight="1" x14ac:dyDescent="0.25">
      <c r="A255" t="s">
        <v>530</v>
      </c>
      <c r="B255" t="s">
        <v>147</v>
      </c>
      <c r="C255" t="s">
        <v>1437</v>
      </c>
      <c r="D255" t="s">
        <v>1438</v>
      </c>
      <c r="E255" t="s">
        <v>1439</v>
      </c>
      <c r="F255" t="s">
        <v>715</v>
      </c>
      <c r="G255" t="s">
        <v>1440</v>
      </c>
      <c r="H255" t="s">
        <v>535</v>
      </c>
      <c r="I255" t="s">
        <v>536</v>
      </c>
    </row>
    <row r="256" spans="1:9" ht="11.25" customHeight="1" x14ac:dyDescent="0.25">
      <c r="A256" t="s">
        <v>530</v>
      </c>
      <c r="B256" t="s">
        <v>147</v>
      </c>
      <c r="C256" t="s">
        <v>1441</v>
      </c>
      <c r="D256" t="s">
        <v>1442</v>
      </c>
      <c r="E256" t="s">
        <v>1443</v>
      </c>
      <c r="F256" t="s">
        <v>733</v>
      </c>
      <c r="G256" t="s">
        <v>1444</v>
      </c>
      <c r="H256" t="s">
        <v>535</v>
      </c>
      <c r="I256" t="s">
        <v>536</v>
      </c>
    </row>
    <row r="257" spans="1:9" ht="11.25" customHeight="1" x14ac:dyDescent="0.25">
      <c r="A257" t="s">
        <v>530</v>
      </c>
      <c r="B257" t="s">
        <v>147</v>
      </c>
      <c r="C257" t="s">
        <v>1445</v>
      </c>
      <c r="D257" t="s">
        <v>1446</v>
      </c>
      <c r="E257" t="s">
        <v>1447</v>
      </c>
      <c r="F257" t="s">
        <v>684</v>
      </c>
      <c r="G257" t="s">
        <v>535</v>
      </c>
      <c r="H257" t="s">
        <v>535</v>
      </c>
      <c r="I257" t="s">
        <v>536</v>
      </c>
    </row>
    <row r="258" spans="1:9" ht="11.25" customHeight="1" x14ac:dyDescent="0.25">
      <c r="A258" t="s">
        <v>530</v>
      </c>
      <c r="B258" t="s">
        <v>147</v>
      </c>
      <c r="C258" t="s">
        <v>1448</v>
      </c>
      <c r="D258" t="s">
        <v>1449</v>
      </c>
      <c r="E258" t="s">
        <v>1450</v>
      </c>
      <c r="F258" t="s">
        <v>667</v>
      </c>
      <c r="G258" t="s">
        <v>535</v>
      </c>
      <c r="H258" t="s">
        <v>535</v>
      </c>
      <c r="I258" t="s">
        <v>536</v>
      </c>
    </row>
    <row r="259" spans="1:9" ht="11.25" customHeight="1" x14ac:dyDescent="0.25">
      <c r="A259" t="s">
        <v>530</v>
      </c>
      <c r="B259" t="s">
        <v>147</v>
      </c>
      <c r="C259" t="s">
        <v>1451</v>
      </c>
      <c r="D259" t="s">
        <v>1452</v>
      </c>
      <c r="E259" t="s">
        <v>1453</v>
      </c>
      <c r="F259" t="s">
        <v>722</v>
      </c>
      <c r="G259" t="s">
        <v>535</v>
      </c>
      <c r="H259" t="s">
        <v>535</v>
      </c>
      <c r="I259" t="s">
        <v>536</v>
      </c>
    </row>
    <row r="260" spans="1:9" ht="11.25" customHeight="1" x14ac:dyDescent="0.25">
      <c r="A260" t="s">
        <v>530</v>
      </c>
      <c r="B260" t="s">
        <v>147</v>
      </c>
      <c r="C260" t="s">
        <v>1454</v>
      </c>
      <c r="D260" t="s">
        <v>1455</v>
      </c>
      <c r="E260" t="s">
        <v>1456</v>
      </c>
      <c r="F260" t="s">
        <v>643</v>
      </c>
      <c r="G260" t="s">
        <v>535</v>
      </c>
      <c r="H260" t="s">
        <v>535</v>
      </c>
      <c r="I260" t="s">
        <v>536</v>
      </c>
    </row>
    <row r="261" spans="1:9" ht="11.25" customHeight="1" x14ac:dyDescent="0.25">
      <c r="A261" t="s">
        <v>530</v>
      </c>
      <c r="B261" t="s">
        <v>147</v>
      </c>
      <c r="C261" t="s">
        <v>1457</v>
      </c>
      <c r="D261" t="s">
        <v>1458</v>
      </c>
      <c r="E261" t="s">
        <v>1459</v>
      </c>
      <c r="F261" t="s">
        <v>534</v>
      </c>
      <c r="G261" t="s">
        <v>535</v>
      </c>
      <c r="H261" t="s">
        <v>535</v>
      </c>
      <c r="I261" t="s">
        <v>536</v>
      </c>
    </row>
    <row r="262" spans="1:9" ht="11.25" customHeight="1" x14ac:dyDescent="0.25">
      <c r="A262" t="s">
        <v>530</v>
      </c>
      <c r="B262" t="s">
        <v>147</v>
      </c>
      <c r="C262" t="s">
        <v>1460</v>
      </c>
      <c r="D262" t="s">
        <v>1461</v>
      </c>
      <c r="E262" t="s">
        <v>1462</v>
      </c>
      <c r="F262" t="s">
        <v>684</v>
      </c>
      <c r="G262" t="s">
        <v>535</v>
      </c>
      <c r="H262" t="s">
        <v>535</v>
      </c>
      <c r="I262" t="s">
        <v>536</v>
      </c>
    </row>
    <row r="263" spans="1:9" ht="11.25" customHeight="1" x14ac:dyDescent="0.25">
      <c r="A263" t="s">
        <v>530</v>
      </c>
      <c r="B263" t="s">
        <v>147</v>
      </c>
      <c r="C263" t="s">
        <v>1463</v>
      </c>
      <c r="D263" t="s">
        <v>1464</v>
      </c>
      <c r="E263" t="s">
        <v>1465</v>
      </c>
      <c r="F263" t="s">
        <v>577</v>
      </c>
      <c r="G263" t="s">
        <v>535</v>
      </c>
      <c r="H263" t="s">
        <v>535</v>
      </c>
      <c r="I263" t="s">
        <v>536</v>
      </c>
    </row>
    <row r="264" spans="1:9" ht="11.25" customHeight="1" x14ac:dyDescent="0.25">
      <c r="A264" t="s">
        <v>530</v>
      </c>
      <c r="B264" t="s">
        <v>147</v>
      </c>
      <c r="C264" t="s">
        <v>1466</v>
      </c>
      <c r="D264" t="s">
        <v>1467</v>
      </c>
      <c r="E264" t="s">
        <v>1468</v>
      </c>
      <c r="F264" t="s">
        <v>573</v>
      </c>
      <c r="G264" t="s">
        <v>1469</v>
      </c>
      <c r="H264" t="s">
        <v>535</v>
      </c>
      <c r="I264" t="s">
        <v>536</v>
      </c>
    </row>
    <row r="265" spans="1:9" ht="11.25" customHeight="1" x14ac:dyDescent="0.25">
      <c r="A265" t="s">
        <v>530</v>
      </c>
      <c r="B265" t="s">
        <v>147</v>
      </c>
      <c r="C265" t="s">
        <v>1470</v>
      </c>
      <c r="D265" t="s">
        <v>1471</v>
      </c>
      <c r="E265" t="s">
        <v>1472</v>
      </c>
      <c r="F265" t="s">
        <v>726</v>
      </c>
      <c r="G265" t="s">
        <v>535</v>
      </c>
      <c r="H265" t="s">
        <v>535</v>
      </c>
      <c r="I265" t="s">
        <v>536</v>
      </c>
    </row>
    <row r="266" spans="1:9" ht="11.25" customHeight="1" x14ac:dyDescent="0.25">
      <c r="A266" t="s">
        <v>530</v>
      </c>
      <c r="B266" t="s">
        <v>147</v>
      </c>
      <c r="C266" t="s">
        <v>1473</v>
      </c>
      <c r="D266" t="s">
        <v>1474</v>
      </c>
      <c r="E266" t="s">
        <v>1475</v>
      </c>
      <c r="F266" t="s">
        <v>978</v>
      </c>
      <c r="G266" t="s">
        <v>1476</v>
      </c>
      <c r="H266" t="s">
        <v>535</v>
      </c>
      <c r="I266" t="s">
        <v>536</v>
      </c>
    </row>
    <row r="267" spans="1:9" ht="11.25" customHeight="1" x14ac:dyDescent="0.25">
      <c r="A267" t="s">
        <v>530</v>
      </c>
      <c r="B267" t="s">
        <v>147</v>
      </c>
      <c r="C267" t="s">
        <v>1477</v>
      </c>
      <c r="D267" t="s">
        <v>1474</v>
      </c>
      <c r="E267" t="s">
        <v>1478</v>
      </c>
      <c r="F267" t="s">
        <v>926</v>
      </c>
      <c r="G267" t="s">
        <v>535</v>
      </c>
      <c r="H267" t="s">
        <v>535</v>
      </c>
      <c r="I267" t="s">
        <v>536</v>
      </c>
    </row>
    <row r="268" spans="1:9" ht="11.25" customHeight="1" x14ac:dyDescent="0.25">
      <c r="A268" t="s">
        <v>530</v>
      </c>
      <c r="B268" t="s">
        <v>147</v>
      </c>
      <c r="C268" t="s">
        <v>1479</v>
      </c>
      <c r="D268" t="s">
        <v>1474</v>
      </c>
      <c r="E268" t="s">
        <v>1480</v>
      </c>
      <c r="F268" t="s">
        <v>693</v>
      </c>
      <c r="G268" t="s">
        <v>535</v>
      </c>
      <c r="H268" t="s">
        <v>535</v>
      </c>
      <c r="I268" t="s">
        <v>536</v>
      </c>
    </row>
    <row r="269" spans="1:9" ht="11.25" customHeight="1" x14ac:dyDescent="0.25">
      <c r="A269" t="s">
        <v>530</v>
      </c>
      <c r="B269" t="s">
        <v>147</v>
      </c>
      <c r="C269" t="s">
        <v>1481</v>
      </c>
      <c r="D269" t="s">
        <v>1482</v>
      </c>
      <c r="E269" t="s">
        <v>1483</v>
      </c>
      <c r="F269" t="s">
        <v>1484</v>
      </c>
      <c r="G269" t="s">
        <v>1485</v>
      </c>
      <c r="H269" t="s">
        <v>535</v>
      </c>
      <c r="I269" t="s">
        <v>536</v>
      </c>
    </row>
    <row r="270" spans="1:9" ht="11.25" customHeight="1" x14ac:dyDescent="0.25">
      <c r="A270" t="s">
        <v>530</v>
      </c>
      <c r="B270" t="s">
        <v>147</v>
      </c>
      <c r="C270" t="s">
        <v>1486</v>
      </c>
      <c r="D270" t="s">
        <v>1487</v>
      </c>
      <c r="E270" t="s">
        <v>1488</v>
      </c>
      <c r="F270" t="s">
        <v>684</v>
      </c>
      <c r="G270" t="s">
        <v>535</v>
      </c>
      <c r="H270" t="s">
        <v>535</v>
      </c>
      <c r="I270" t="s">
        <v>536</v>
      </c>
    </row>
    <row r="271" spans="1:9" ht="11.25" customHeight="1" x14ac:dyDescent="0.25">
      <c r="A271" t="s">
        <v>530</v>
      </c>
      <c r="B271" t="s">
        <v>147</v>
      </c>
      <c r="C271" t="s">
        <v>1489</v>
      </c>
      <c r="D271" t="s">
        <v>1490</v>
      </c>
      <c r="E271" t="s">
        <v>1491</v>
      </c>
      <c r="F271" t="s">
        <v>733</v>
      </c>
      <c r="G271" t="s">
        <v>535</v>
      </c>
      <c r="H271" t="s">
        <v>535</v>
      </c>
      <c r="I271" t="s">
        <v>536</v>
      </c>
    </row>
    <row r="272" spans="1:9" ht="11.25" customHeight="1" x14ac:dyDescent="0.25">
      <c r="A272" t="s">
        <v>530</v>
      </c>
      <c r="B272" t="s">
        <v>147</v>
      </c>
      <c r="C272" t="s">
        <v>1492</v>
      </c>
      <c r="D272" t="s">
        <v>1493</v>
      </c>
      <c r="E272" t="s">
        <v>1494</v>
      </c>
      <c r="F272" t="s">
        <v>643</v>
      </c>
      <c r="G272" t="s">
        <v>535</v>
      </c>
      <c r="H272" t="s">
        <v>535</v>
      </c>
      <c r="I272" t="s">
        <v>536</v>
      </c>
    </row>
    <row r="273" spans="1:9" ht="11.25" customHeight="1" x14ac:dyDescent="0.25">
      <c r="A273" t="s">
        <v>530</v>
      </c>
      <c r="B273" t="s">
        <v>147</v>
      </c>
      <c r="C273" t="s">
        <v>1495</v>
      </c>
      <c r="D273" t="s">
        <v>1496</v>
      </c>
      <c r="E273" t="s">
        <v>1497</v>
      </c>
      <c r="F273" t="s">
        <v>693</v>
      </c>
      <c r="G273" t="s">
        <v>535</v>
      </c>
      <c r="H273" t="s">
        <v>535</v>
      </c>
      <c r="I273" t="s">
        <v>536</v>
      </c>
    </row>
    <row r="274" spans="1:9" ht="11.25" customHeight="1" x14ac:dyDescent="0.25">
      <c r="A274" t="s">
        <v>530</v>
      </c>
      <c r="B274" t="s">
        <v>147</v>
      </c>
      <c r="C274" t="s">
        <v>1498</v>
      </c>
      <c r="D274" t="s">
        <v>1499</v>
      </c>
      <c r="E274" t="s">
        <v>1500</v>
      </c>
      <c r="F274" t="s">
        <v>577</v>
      </c>
      <c r="G274" t="s">
        <v>535</v>
      </c>
      <c r="H274" t="s">
        <v>535</v>
      </c>
      <c r="I274" t="s">
        <v>536</v>
      </c>
    </row>
    <row r="275" spans="1:9" ht="11.25" customHeight="1" x14ac:dyDescent="0.25">
      <c r="A275" t="s">
        <v>530</v>
      </c>
      <c r="B275" t="s">
        <v>147</v>
      </c>
      <c r="C275" t="s">
        <v>1501</v>
      </c>
      <c r="D275" t="s">
        <v>1502</v>
      </c>
      <c r="E275" t="s">
        <v>1503</v>
      </c>
      <c r="F275" t="s">
        <v>643</v>
      </c>
      <c r="G275" t="s">
        <v>535</v>
      </c>
      <c r="H275" t="s">
        <v>535</v>
      </c>
      <c r="I275" t="s">
        <v>536</v>
      </c>
    </row>
    <row r="276" spans="1:9" ht="11.25" customHeight="1" x14ac:dyDescent="0.25">
      <c r="A276" t="s">
        <v>530</v>
      </c>
      <c r="B276" t="s">
        <v>147</v>
      </c>
      <c r="C276" t="s">
        <v>1504</v>
      </c>
      <c r="D276" t="s">
        <v>1505</v>
      </c>
      <c r="E276" t="s">
        <v>1506</v>
      </c>
      <c r="F276" t="s">
        <v>577</v>
      </c>
      <c r="G276" t="s">
        <v>535</v>
      </c>
      <c r="H276" t="s">
        <v>535</v>
      </c>
      <c r="I276" t="s">
        <v>536</v>
      </c>
    </row>
    <row r="277" spans="1:9" ht="11.25" customHeight="1" x14ac:dyDescent="0.25">
      <c r="A277" t="s">
        <v>530</v>
      </c>
      <c r="B277" t="s">
        <v>147</v>
      </c>
      <c r="C277" t="s">
        <v>1507</v>
      </c>
      <c r="D277" t="s">
        <v>1508</v>
      </c>
      <c r="E277" t="s">
        <v>1509</v>
      </c>
      <c r="F277" t="s">
        <v>722</v>
      </c>
      <c r="G277" t="s">
        <v>535</v>
      </c>
      <c r="H277" t="s">
        <v>535</v>
      </c>
      <c r="I277" t="s">
        <v>536</v>
      </c>
    </row>
    <row r="278" spans="1:9" ht="11.25" customHeight="1" x14ac:dyDescent="0.25">
      <c r="A278" t="s">
        <v>530</v>
      </c>
      <c r="B278" t="s">
        <v>147</v>
      </c>
      <c r="C278" t="s">
        <v>1510</v>
      </c>
      <c r="D278" t="s">
        <v>1511</v>
      </c>
      <c r="E278" t="s">
        <v>1512</v>
      </c>
      <c r="F278" t="s">
        <v>840</v>
      </c>
      <c r="G278" t="s">
        <v>535</v>
      </c>
      <c r="H278" t="s">
        <v>535</v>
      </c>
      <c r="I278" t="s">
        <v>536</v>
      </c>
    </row>
    <row r="279" spans="1:9" ht="11.25" customHeight="1" x14ac:dyDescent="0.25">
      <c r="A279" t="s">
        <v>530</v>
      </c>
      <c r="B279" t="s">
        <v>147</v>
      </c>
      <c r="C279" t="s">
        <v>1513</v>
      </c>
      <c r="D279" t="s">
        <v>1514</v>
      </c>
      <c r="E279" t="s">
        <v>1515</v>
      </c>
      <c r="F279" t="s">
        <v>643</v>
      </c>
      <c r="G279" t="s">
        <v>535</v>
      </c>
      <c r="H279" t="s">
        <v>535</v>
      </c>
      <c r="I279" t="s">
        <v>536</v>
      </c>
    </row>
    <row r="280" spans="1:9" ht="11.25" customHeight="1" x14ac:dyDescent="0.25">
      <c r="A280" t="s">
        <v>530</v>
      </c>
      <c r="B280" t="s">
        <v>147</v>
      </c>
      <c r="C280" t="s">
        <v>1516</v>
      </c>
      <c r="D280" t="s">
        <v>1517</v>
      </c>
      <c r="E280" t="s">
        <v>1518</v>
      </c>
      <c r="F280" t="s">
        <v>952</v>
      </c>
      <c r="G280" t="s">
        <v>535</v>
      </c>
      <c r="H280" t="s">
        <v>535</v>
      </c>
      <c r="I280" t="s">
        <v>536</v>
      </c>
    </row>
    <row r="281" spans="1:9" ht="11.25" customHeight="1" x14ac:dyDescent="0.25">
      <c r="A281" t="s">
        <v>530</v>
      </c>
      <c r="B281" t="s">
        <v>147</v>
      </c>
      <c r="C281" t="s">
        <v>1519</v>
      </c>
      <c r="D281" t="s">
        <v>1520</v>
      </c>
      <c r="E281" t="s">
        <v>1521</v>
      </c>
      <c r="F281" t="s">
        <v>573</v>
      </c>
      <c r="G281" t="s">
        <v>535</v>
      </c>
      <c r="H281" t="s">
        <v>535</v>
      </c>
      <c r="I281" t="s">
        <v>536</v>
      </c>
    </row>
    <row r="282" spans="1:9" ht="11.25" customHeight="1" x14ac:dyDescent="0.25">
      <c r="A282" t="s">
        <v>530</v>
      </c>
      <c r="B282" t="s">
        <v>147</v>
      </c>
      <c r="C282" t="s">
        <v>1522</v>
      </c>
      <c r="D282" t="s">
        <v>1523</v>
      </c>
      <c r="E282" t="s">
        <v>1524</v>
      </c>
      <c r="F282" t="s">
        <v>693</v>
      </c>
      <c r="G282" t="s">
        <v>535</v>
      </c>
      <c r="H282" t="s">
        <v>535</v>
      </c>
      <c r="I282" t="s">
        <v>536</v>
      </c>
    </row>
    <row r="283" spans="1:9" ht="11.25" customHeight="1" x14ac:dyDescent="0.25">
      <c r="A283" t="s">
        <v>530</v>
      </c>
      <c r="B283" t="s">
        <v>147</v>
      </c>
      <c r="C283" t="s">
        <v>1525</v>
      </c>
      <c r="D283" t="s">
        <v>1526</v>
      </c>
      <c r="E283" t="s">
        <v>1527</v>
      </c>
      <c r="F283" t="s">
        <v>883</v>
      </c>
      <c r="G283" t="s">
        <v>535</v>
      </c>
      <c r="H283" t="s">
        <v>535</v>
      </c>
      <c r="I283" t="s">
        <v>536</v>
      </c>
    </row>
    <row r="284" spans="1:9" ht="11.25" customHeight="1" x14ac:dyDescent="0.25">
      <c r="A284" t="s">
        <v>530</v>
      </c>
      <c r="B284" t="s">
        <v>147</v>
      </c>
      <c r="C284" t="s">
        <v>1528</v>
      </c>
      <c r="D284" t="s">
        <v>1529</v>
      </c>
      <c r="E284" t="s">
        <v>1530</v>
      </c>
      <c r="F284" t="s">
        <v>577</v>
      </c>
      <c r="G284" t="s">
        <v>535</v>
      </c>
      <c r="H284" t="s">
        <v>535</v>
      </c>
      <c r="I284" t="s">
        <v>536</v>
      </c>
    </row>
    <row r="285" spans="1:9" ht="11.25" customHeight="1" x14ac:dyDescent="0.25">
      <c r="A285" t="s">
        <v>530</v>
      </c>
      <c r="B285" t="s">
        <v>147</v>
      </c>
      <c r="C285" t="s">
        <v>1531</v>
      </c>
      <c r="D285" t="s">
        <v>1532</v>
      </c>
      <c r="E285" t="s">
        <v>1533</v>
      </c>
      <c r="F285" t="s">
        <v>715</v>
      </c>
      <c r="G285" t="s">
        <v>535</v>
      </c>
      <c r="H285" t="s">
        <v>535</v>
      </c>
      <c r="I285" t="s">
        <v>536</v>
      </c>
    </row>
    <row r="286" spans="1:9" ht="11.25" customHeight="1" x14ac:dyDescent="0.25">
      <c r="A286" t="s">
        <v>530</v>
      </c>
      <c r="B286" t="s">
        <v>147</v>
      </c>
      <c r="C286" t="s">
        <v>1534</v>
      </c>
      <c r="D286" t="s">
        <v>1535</v>
      </c>
      <c r="E286" t="s">
        <v>1536</v>
      </c>
      <c r="F286" t="s">
        <v>684</v>
      </c>
      <c r="G286" t="s">
        <v>535</v>
      </c>
      <c r="H286" t="s">
        <v>535</v>
      </c>
      <c r="I286" t="s">
        <v>536</v>
      </c>
    </row>
    <row r="287" spans="1:9" ht="11.25" customHeight="1" x14ac:dyDescent="0.25">
      <c r="A287" t="s">
        <v>530</v>
      </c>
      <c r="B287" t="s">
        <v>147</v>
      </c>
      <c r="C287" t="s">
        <v>1537</v>
      </c>
      <c r="D287" t="s">
        <v>1538</v>
      </c>
      <c r="E287" t="s">
        <v>1539</v>
      </c>
      <c r="F287" t="s">
        <v>799</v>
      </c>
      <c r="G287" t="s">
        <v>535</v>
      </c>
      <c r="H287" t="s">
        <v>535</v>
      </c>
      <c r="I287" t="s">
        <v>536</v>
      </c>
    </row>
    <row r="288" spans="1:9" ht="11.25" customHeight="1" x14ac:dyDescent="0.25">
      <c r="A288" t="s">
        <v>530</v>
      </c>
      <c r="B288" t="s">
        <v>147</v>
      </c>
      <c r="C288" t="s">
        <v>1540</v>
      </c>
      <c r="D288" t="s">
        <v>1541</v>
      </c>
      <c r="E288" t="s">
        <v>1542</v>
      </c>
      <c r="F288" t="s">
        <v>715</v>
      </c>
      <c r="G288" t="s">
        <v>1543</v>
      </c>
      <c r="H288" t="s">
        <v>535</v>
      </c>
      <c r="I288" t="s">
        <v>536</v>
      </c>
    </row>
    <row r="289" spans="1:9" ht="11.25" customHeight="1" x14ac:dyDescent="0.25">
      <c r="A289" t="s">
        <v>530</v>
      </c>
      <c r="B289" t="s">
        <v>147</v>
      </c>
      <c r="C289" t="s">
        <v>1544</v>
      </c>
      <c r="D289" t="s">
        <v>1545</v>
      </c>
      <c r="E289" t="s">
        <v>1546</v>
      </c>
      <c r="F289" t="s">
        <v>623</v>
      </c>
      <c r="G289" t="s">
        <v>1547</v>
      </c>
      <c r="H289" t="s">
        <v>535</v>
      </c>
      <c r="I289" t="s">
        <v>536</v>
      </c>
    </row>
    <row r="290" spans="1:9" ht="11.25" customHeight="1" x14ac:dyDescent="0.25">
      <c r="A290" t="s">
        <v>530</v>
      </c>
      <c r="B290" t="s">
        <v>147</v>
      </c>
      <c r="C290" t="s">
        <v>1548</v>
      </c>
      <c r="D290" t="s">
        <v>1549</v>
      </c>
      <c r="E290" t="s">
        <v>1550</v>
      </c>
      <c r="F290" t="s">
        <v>545</v>
      </c>
      <c r="G290" t="s">
        <v>535</v>
      </c>
      <c r="H290" t="s">
        <v>535</v>
      </c>
      <c r="I290" t="s">
        <v>536</v>
      </c>
    </row>
    <row r="291" spans="1:9" ht="11.25" customHeight="1" x14ac:dyDescent="0.25">
      <c r="A291" t="s">
        <v>530</v>
      </c>
      <c r="B291" t="s">
        <v>147</v>
      </c>
      <c r="C291" t="s">
        <v>1551</v>
      </c>
      <c r="D291" t="s">
        <v>1552</v>
      </c>
      <c r="E291" t="s">
        <v>1553</v>
      </c>
      <c r="F291" t="s">
        <v>693</v>
      </c>
      <c r="G291" t="s">
        <v>535</v>
      </c>
      <c r="H291" t="s">
        <v>535</v>
      </c>
      <c r="I291" t="s">
        <v>536</v>
      </c>
    </row>
    <row r="292" spans="1:9" ht="11.25" customHeight="1" x14ac:dyDescent="0.25">
      <c r="A292" t="s">
        <v>530</v>
      </c>
      <c r="B292" t="s">
        <v>147</v>
      </c>
      <c r="C292" t="s">
        <v>1554</v>
      </c>
      <c r="D292" t="s">
        <v>1555</v>
      </c>
      <c r="E292" t="s">
        <v>1556</v>
      </c>
      <c r="F292" t="s">
        <v>715</v>
      </c>
      <c r="G292" t="s">
        <v>1557</v>
      </c>
      <c r="H292" t="s">
        <v>535</v>
      </c>
      <c r="I292" t="s">
        <v>536</v>
      </c>
    </row>
    <row r="293" spans="1:9" ht="11.25" customHeight="1" x14ac:dyDescent="0.25">
      <c r="A293" t="s">
        <v>530</v>
      </c>
      <c r="B293" t="s">
        <v>147</v>
      </c>
      <c r="C293" t="s">
        <v>1558</v>
      </c>
      <c r="D293" t="s">
        <v>1559</v>
      </c>
      <c r="E293" t="s">
        <v>1560</v>
      </c>
      <c r="F293" t="s">
        <v>684</v>
      </c>
      <c r="G293" t="s">
        <v>535</v>
      </c>
      <c r="H293" t="s">
        <v>535</v>
      </c>
      <c r="I293" t="s">
        <v>536</v>
      </c>
    </row>
    <row r="294" spans="1:9" ht="11.25" customHeight="1" x14ac:dyDescent="0.25">
      <c r="A294" t="s">
        <v>530</v>
      </c>
      <c r="B294" t="s">
        <v>147</v>
      </c>
      <c r="C294" t="s">
        <v>1561</v>
      </c>
      <c r="D294" t="s">
        <v>1562</v>
      </c>
      <c r="E294" t="s">
        <v>1563</v>
      </c>
      <c r="F294" t="s">
        <v>755</v>
      </c>
      <c r="G294" t="s">
        <v>535</v>
      </c>
      <c r="H294" t="s">
        <v>535</v>
      </c>
      <c r="I294" t="s">
        <v>536</v>
      </c>
    </row>
    <row r="295" spans="1:9" ht="11.25" customHeight="1" x14ac:dyDescent="0.25">
      <c r="A295" t="s">
        <v>530</v>
      </c>
      <c r="B295" t="s">
        <v>147</v>
      </c>
      <c r="C295" t="s">
        <v>1564</v>
      </c>
      <c r="D295" t="s">
        <v>1565</v>
      </c>
      <c r="E295" t="s">
        <v>1566</v>
      </c>
      <c r="F295" t="s">
        <v>623</v>
      </c>
      <c r="G295" t="s">
        <v>535</v>
      </c>
      <c r="H295" t="s">
        <v>535</v>
      </c>
      <c r="I295" t="s">
        <v>536</v>
      </c>
    </row>
    <row r="296" spans="1:9" ht="11.25" customHeight="1" x14ac:dyDescent="0.25">
      <c r="A296" t="s">
        <v>530</v>
      </c>
      <c r="B296" t="s">
        <v>147</v>
      </c>
      <c r="C296" t="s">
        <v>1567</v>
      </c>
      <c r="D296" t="s">
        <v>1568</v>
      </c>
      <c r="E296" t="s">
        <v>1569</v>
      </c>
      <c r="F296" t="s">
        <v>667</v>
      </c>
      <c r="G296" t="s">
        <v>535</v>
      </c>
      <c r="H296" t="s">
        <v>535</v>
      </c>
      <c r="I296" t="s">
        <v>536</v>
      </c>
    </row>
    <row r="297" spans="1:9" ht="11.25" customHeight="1" x14ac:dyDescent="0.25">
      <c r="A297" t="s">
        <v>530</v>
      </c>
      <c r="B297" t="s">
        <v>147</v>
      </c>
      <c r="C297" t="s">
        <v>1570</v>
      </c>
      <c r="D297" t="s">
        <v>1571</v>
      </c>
      <c r="E297" t="s">
        <v>1572</v>
      </c>
      <c r="F297" t="s">
        <v>667</v>
      </c>
      <c r="G297" t="s">
        <v>535</v>
      </c>
      <c r="H297" t="s">
        <v>535</v>
      </c>
      <c r="I297" t="s">
        <v>536</v>
      </c>
    </row>
    <row r="298" spans="1:9" ht="11.25" customHeight="1" x14ac:dyDescent="0.25">
      <c r="A298" t="s">
        <v>530</v>
      </c>
      <c r="B298" t="s">
        <v>147</v>
      </c>
      <c r="C298" t="s">
        <v>1573</v>
      </c>
      <c r="D298" t="s">
        <v>1574</v>
      </c>
      <c r="E298" t="s">
        <v>1575</v>
      </c>
      <c r="F298" t="s">
        <v>693</v>
      </c>
      <c r="G298" t="s">
        <v>535</v>
      </c>
      <c r="H298" t="s">
        <v>535</v>
      </c>
      <c r="I298" t="s">
        <v>536</v>
      </c>
    </row>
    <row r="299" spans="1:9" ht="11.25" customHeight="1" x14ac:dyDescent="0.25">
      <c r="A299" t="s">
        <v>530</v>
      </c>
      <c r="B299" t="s">
        <v>147</v>
      </c>
      <c r="C299" t="s">
        <v>1576</v>
      </c>
      <c r="D299" t="s">
        <v>1577</v>
      </c>
      <c r="E299" t="s">
        <v>1578</v>
      </c>
      <c r="F299" t="s">
        <v>545</v>
      </c>
      <c r="G299" t="s">
        <v>535</v>
      </c>
      <c r="H299" t="s">
        <v>535</v>
      </c>
      <c r="I299" t="s">
        <v>536</v>
      </c>
    </row>
    <row r="300" spans="1:9" ht="11.25" customHeight="1" x14ac:dyDescent="0.25">
      <c r="A300" t="s">
        <v>530</v>
      </c>
      <c r="B300" t="s">
        <v>147</v>
      </c>
      <c r="C300" t="s">
        <v>1579</v>
      </c>
      <c r="D300" t="s">
        <v>1580</v>
      </c>
      <c r="E300" t="s">
        <v>1581</v>
      </c>
      <c r="F300" t="s">
        <v>926</v>
      </c>
      <c r="G300" t="s">
        <v>535</v>
      </c>
      <c r="H300" t="s">
        <v>535</v>
      </c>
      <c r="I300" t="s">
        <v>536</v>
      </c>
    </row>
    <row r="301" spans="1:9" ht="11.25" customHeight="1" x14ac:dyDescent="0.25">
      <c r="A301" t="s">
        <v>530</v>
      </c>
      <c r="B301" t="s">
        <v>147</v>
      </c>
      <c r="C301" t="s">
        <v>1582</v>
      </c>
      <c r="D301" t="s">
        <v>1583</v>
      </c>
      <c r="E301" t="s">
        <v>1584</v>
      </c>
      <c r="F301" t="s">
        <v>1051</v>
      </c>
      <c r="G301" t="s">
        <v>535</v>
      </c>
      <c r="H301" t="s">
        <v>535</v>
      </c>
      <c r="I301" t="s">
        <v>536</v>
      </c>
    </row>
    <row r="302" spans="1:9" ht="11.25" customHeight="1" x14ac:dyDescent="0.25">
      <c r="A302" t="s">
        <v>530</v>
      </c>
      <c r="B302" t="s">
        <v>147</v>
      </c>
      <c r="C302" t="s">
        <v>1585</v>
      </c>
      <c r="D302" t="s">
        <v>1586</v>
      </c>
      <c r="E302" t="s">
        <v>1587</v>
      </c>
      <c r="F302" t="s">
        <v>569</v>
      </c>
      <c r="G302" t="s">
        <v>535</v>
      </c>
      <c r="H302" t="s">
        <v>535</v>
      </c>
      <c r="I302" t="s">
        <v>536</v>
      </c>
    </row>
    <row r="303" spans="1:9" ht="11.25" customHeight="1" x14ac:dyDescent="0.25">
      <c r="A303" t="s">
        <v>530</v>
      </c>
      <c r="B303" t="s">
        <v>147</v>
      </c>
      <c r="C303" t="s">
        <v>1588</v>
      </c>
      <c r="D303" t="s">
        <v>1589</v>
      </c>
      <c r="E303" t="s">
        <v>1590</v>
      </c>
      <c r="F303" t="s">
        <v>1591</v>
      </c>
      <c r="G303" t="s">
        <v>1592</v>
      </c>
      <c r="H303" t="s">
        <v>535</v>
      </c>
      <c r="I303" t="s">
        <v>536</v>
      </c>
    </row>
    <row r="304" spans="1:9" ht="11.25" customHeight="1" x14ac:dyDescent="0.25">
      <c r="A304" t="s">
        <v>530</v>
      </c>
      <c r="B304" t="s">
        <v>147</v>
      </c>
      <c r="C304" t="s">
        <v>1593</v>
      </c>
      <c r="D304" t="s">
        <v>1594</v>
      </c>
      <c r="E304" t="s">
        <v>1595</v>
      </c>
      <c r="F304" t="s">
        <v>1596</v>
      </c>
      <c r="G304" t="s">
        <v>541</v>
      </c>
      <c r="H304" t="s">
        <v>535</v>
      </c>
      <c r="I304" t="s">
        <v>536</v>
      </c>
    </row>
    <row r="305" spans="1:9" ht="11.25" customHeight="1" x14ac:dyDescent="0.25">
      <c r="A305" t="s">
        <v>530</v>
      </c>
      <c r="B305" t="s">
        <v>147</v>
      </c>
      <c r="C305" t="s">
        <v>1597</v>
      </c>
      <c r="D305" t="s">
        <v>1598</v>
      </c>
      <c r="E305" t="s">
        <v>1599</v>
      </c>
      <c r="F305" t="s">
        <v>1600</v>
      </c>
      <c r="G305" t="s">
        <v>535</v>
      </c>
      <c r="H305" t="s">
        <v>535</v>
      </c>
      <c r="I305" t="s">
        <v>536</v>
      </c>
    </row>
    <row r="306" spans="1:9" ht="11.25" customHeight="1" x14ac:dyDescent="0.25">
      <c r="A306" t="s">
        <v>530</v>
      </c>
      <c r="B306" t="s">
        <v>147</v>
      </c>
      <c r="C306" t="s">
        <v>1601</v>
      </c>
      <c r="D306" t="s">
        <v>1602</v>
      </c>
      <c r="E306" t="s">
        <v>1603</v>
      </c>
      <c r="F306" t="s">
        <v>688</v>
      </c>
      <c r="G306" t="s">
        <v>535</v>
      </c>
      <c r="H306" t="s">
        <v>535</v>
      </c>
      <c r="I306" t="s">
        <v>536</v>
      </c>
    </row>
    <row r="307" spans="1:9" ht="11.25" customHeight="1" x14ac:dyDescent="0.25">
      <c r="A307" t="s">
        <v>530</v>
      </c>
      <c r="B307" t="s">
        <v>147</v>
      </c>
      <c r="C307" t="s">
        <v>1604</v>
      </c>
      <c r="D307" t="s">
        <v>1605</v>
      </c>
      <c r="E307" t="s">
        <v>1606</v>
      </c>
      <c r="F307" t="s">
        <v>1051</v>
      </c>
      <c r="G307" t="s">
        <v>535</v>
      </c>
      <c r="H307" t="s">
        <v>535</v>
      </c>
      <c r="I307" t="s">
        <v>536</v>
      </c>
    </row>
    <row r="308" spans="1:9" ht="11.25" customHeight="1" x14ac:dyDescent="0.25">
      <c r="A308" t="s">
        <v>530</v>
      </c>
      <c r="B308" t="s">
        <v>147</v>
      </c>
      <c r="C308" t="s">
        <v>1607</v>
      </c>
      <c r="D308" t="s">
        <v>1608</v>
      </c>
      <c r="E308" t="s">
        <v>1609</v>
      </c>
      <c r="F308" t="s">
        <v>549</v>
      </c>
      <c r="G308" t="s">
        <v>535</v>
      </c>
      <c r="H308" t="s">
        <v>535</v>
      </c>
      <c r="I308" t="s">
        <v>536</v>
      </c>
    </row>
    <row r="309" spans="1:9" ht="11.25" customHeight="1" x14ac:dyDescent="0.25">
      <c r="A309" t="s">
        <v>530</v>
      </c>
      <c r="B309" t="s">
        <v>147</v>
      </c>
      <c r="C309" t="s">
        <v>1610</v>
      </c>
      <c r="D309" t="s">
        <v>1611</v>
      </c>
      <c r="E309" t="s">
        <v>1612</v>
      </c>
      <c r="F309" t="s">
        <v>1613</v>
      </c>
      <c r="G309" t="s">
        <v>535</v>
      </c>
      <c r="H309" t="s">
        <v>535</v>
      </c>
      <c r="I309" t="s">
        <v>536</v>
      </c>
    </row>
    <row r="310" spans="1:9" ht="11.25" customHeight="1" x14ac:dyDescent="0.25">
      <c r="A310" t="s">
        <v>530</v>
      </c>
      <c r="B310" t="s">
        <v>147</v>
      </c>
      <c r="C310" t="s">
        <v>1614</v>
      </c>
      <c r="D310" t="s">
        <v>1615</v>
      </c>
      <c r="E310" t="s">
        <v>1616</v>
      </c>
      <c r="F310" t="s">
        <v>1617</v>
      </c>
      <c r="G310" t="s">
        <v>535</v>
      </c>
      <c r="H310" t="s">
        <v>535</v>
      </c>
      <c r="I310" t="s">
        <v>536</v>
      </c>
    </row>
    <row r="311" spans="1:9" ht="11.25" customHeight="1" x14ac:dyDescent="0.25">
      <c r="A311" t="s">
        <v>530</v>
      </c>
      <c r="B311" t="s">
        <v>147</v>
      </c>
      <c r="C311" t="s">
        <v>1618</v>
      </c>
      <c r="D311" t="s">
        <v>1619</v>
      </c>
      <c r="E311" t="s">
        <v>1620</v>
      </c>
      <c r="F311" t="s">
        <v>569</v>
      </c>
      <c r="G311" t="s">
        <v>1621</v>
      </c>
      <c r="H311" t="s">
        <v>535</v>
      </c>
      <c r="I311" t="s">
        <v>536</v>
      </c>
    </row>
    <row r="312" spans="1:9" ht="11.25" customHeight="1" x14ac:dyDescent="0.25">
      <c r="A312" t="s">
        <v>530</v>
      </c>
      <c r="B312" t="s">
        <v>147</v>
      </c>
      <c r="C312" t="s">
        <v>1622</v>
      </c>
      <c r="D312" t="s">
        <v>1623</v>
      </c>
      <c r="E312" t="s">
        <v>1624</v>
      </c>
      <c r="F312" t="s">
        <v>772</v>
      </c>
      <c r="G312" t="s">
        <v>1625</v>
      </c>
      <c r="H312" t="s">
        <v>535</v>
      </c>
      <c r="I312" t="s">
        <v>536</v>
      </c>
    </row>
    <row r="313" spans="1:9" ht="11.25" customHeight="1" x14ac:dyDescent="0.25">
      <c r="A313" t="s">
        <v>530</v>
      </c>
      <c r="B313" t="s">
        <v>147</v>
      </c>
      <c r="C313" t="s">
        <v>1626</v>
      </c>
      <c r="D313" t="s">
        <v>1627</v>
      </c>
      <c r="E313" t="s">
        <v>1628</v>
      </c>
      <c r="F313" t="s">
        <v>573</v>
      </c>
      <c r="G313" t="s">
        <v>1629</v>
      </c>
      <c r="H313" t="s">
        <v>535</v>
      </c>
      <c r="I313" t="s">
        <v>536</v>
      </c>
    </row>
    <row r="314" spans="1:9" ht="11.25" customHeight="1" x14ac:dyDescent="0.25">
      <c r="A314" t="s">
        <v>530</v>
      </c>
      <c r="B314" t="s">
        <v>147</v>
      </c>
      <c r="C314" t="s">
        <v>1630</v>
      </c>
      <c r="D314" t="s">
        <v>1631</v>
      </c>
      <c r="E314" t="s">
        <v>1632</v>
      </c>
      <c r="F314" t="s">
        <v>1633</v>
      </c>
      <c r="G314" t="s">
        <v>535</v>
      </c>
      <c r="H314" t="s">
        <v>535</v>
      </c>
      <c r="I314" t="s">
        <v>536</v>
      </c>
    </row>
    <row r="315" spans="1:9" ht="11.25" customHeight="1" x14ac:dyDescent="0.25">
      <c r="A315" t="s">
        <v>530</v>
      </c>
      <c r="B315" t="s">
        <v>147</v>
      </c>
      <c r="C315" t="s">
        <v>1634</v>
      </c>
      <c r="D315" t="s">
        <v>1635</v>
      </c>
      <c r="E315" t="s">
        <v>1636</v>
      </c>
      <c r="F315" t="s">
        <v>816</v>
      </c>
      <c r="G315" t="s">
        <v>535</v>
      </c>
      <c r="H315" t="s">
        <v>535</v>
      </c>
      <c r="I315" t="s">
        <v>536</v>
      </c>
    </row>
    <row r="316" spans="1:9" ht="11.25" customHeight="1" x14ac:dyDescent="0.25">
      <c r="A316" t="s">
        <v>530</v>
      </c>
      <c r="B316" t="s">
        <v>147</v>
      </c>
      <c r="C316" t="s">
        <v>1637</v>
      </c>
      <c r="D316" t="s">
        <v>1638</v>
      </c>
      <c r="E316" t="s">
        <v>1639</v>
      </c>
      <c r="F316" t="s">
        <v>1640</v>
      </c>
      <c r="G316" t="s">
        <v>1641</v>
      </c>
      <c r="H316" t="s">
        <v>535</v>
      </c>
      <c r="I316" t="s">
        <v>536</v>
      </c>
    </row>
    <row r="317" spans="1:9" ht="11.25" customHeight="1" x14ac:dyDescent="0.25">
      <c r="A317" t="s">
        <v>530</v>
      </c>
      <c r="B317" t="s">
        <v>147</v>
      </c>
      <c r="C317" t="s">
        <v>1642</v>
      </c>
      <c r="D317" t="s">
        <v>1643</v>
      </c>
      <c r="E317" t="s">
        <v>1595</v>
      </c>
      <c r="F317" t="s">
        <v>1644</v>
      </c>
      <c r="G317" t="s">
        <v>535</v>
      </c>
      <c r="H317" t="s">
        <v>535</v>
      </c>
      <c r="I317" t="s">
        <v>536</v>
      </c>
    </row>
    <row r="318" spans="1:9" ht="11.25" customHeight="1" x14ac:dyDescent="0.25">
      <c r="A318" t="s">
        <v>530</v>
      </c>
      <c r="B318" t="s">
        <v>147</v>
      </c>
      <c r="C318" t="s">
        <v>1645</v>
      </c>
      <c r="D318" t="s">
        <v>1646</v>
      </c>
      <c r="E318" t="s">
        <v>1647</v>
      </c>
      <c r="F318" t="s">
        <v>1648</v>
      </c>
      <c r="G318" t="s">
        <v>535</v>
      </c>
      <c r="H318" t="s">
        <v>535</v>
      </c>
      <c r="I318" t="s">
        <v>536</v>
      </c>
    </row>
    <row r="319" spans="1:9" ht="11.25" customHeight="1" x14ac:dyDescent="0.25">
      <c r="A319" t="s">
        <v>530</v>
      </c>
      <c r="B319" t="s">
        <v>147</v>
      </c>
      <c r="C319" t="s">
        <v>1649</v>
      </c>
      <c r="D319" t="s">
        <v>1650</v>
      </c>
      <c r="E319" t="s">
        <v>1616</v>
      </c>
      <c r="F319" t="s">
        <v>1651</v>
      </c>
      <c r="G319" t="s">
        <v>535</v>
      </c>
      <c r="H319" t="s">
        <v>535</v>
      </c>
      <c r="I319" t="s">
        <v>536</v>
      </c>
    </row>
    <row r="320" spans="1:9" ht="11.25" customHeight="1" x14ac:dyDescent="0.25">
      <c r="A320" t="s">
        <v>530</v>
      </c>
      <c r="B320" t="s">
        <v>147</v>
      </c>
      <c r="C320" t="s">
        <v>1652</v>
      </c>
      <c r="D320" t="s">
        <v>1653</v>
      </c>
      <c r="E320" t="s">
        <v>580</v>
      </c>
      <c r="F320" t="s">
        <v>751</v>
      </c>
      <c r="G320" t="s">
        <v>1654</v>
      </c>
      <c r="H320" t="s">
        <v>535</v>
      </c>
      <c r="I320" t="s">
        <v>536</v>
      </c>
    </row>
    <row r="321" spans="1:9" ht="11.25" customHeight="1" x14ac:dyDescent="0.25">
      <c r="A321" t="s">
        <v>530</v>
      </c>
      <c r="B321" t="s">
        <v>147</v>
      </c>
      <c r="C321" t="s">
        <v>1655</v>
      </c>
      <c r="D321" t="s">
        <v>1656</v>
      </c>
      <c r="E321" t="s">
        <v>1657</v>
      </c>
      <c r="F321" t="s">
        <v>1658</v>
      </c>
      <c r="G321" t="s">
        <v>535</v>
      </c>
      <c r="H321" t="s">
        <v>535</v>
      </c>
      <c r="I321" t="s">
        <v>536</v>
      </c>
    </row>
    <row r="322" spans="1:9" ht="11.25" customHeight="1" x14ac:dyDescent="0.25">
      <c r="A322" t="s">
        <v>530</v>
      </c>
      <c r="B322" t="s">
        <v>147</v>
      </c>
      <c r="C322" t="s">
        <v>531</v>
      </c>
      <c r="D322" t="s">
        <v>532</v>
      </c>
      <c r="E322" t="s">
        <v>533</v>
      </c>
      <c r="F322" t="s">
        <v>534</v>
      </c>
      <c r="G322" t="s">
        <v>535</v>
      </c>
      <c r="H322" t="s">
        <v>535</v>
      </c>
      <c r="I322" t="s">
        <v>75</v>
      </c>
    </row>
    <row r="323" spans="1:9" ht="11.25" customHeight="1" x14ac:dyDescent="0.25">
      <c r="A323" t="s">
        <v>530</v>
      </c>
      <c r="B323" t="s">
        <v>147</v>
      </c>
      <c r="C323" t="s">
        <v>537</v>
      </c>
      <c r="D323" t="s">
        <v>538</v>
      </c>
      <c r="E323" t="s">
        <v>539</v>
      </c>
      <c r="F323" t="s">
        <v>540</v>
      </c>
      <c r="G323" t="s">
        <v>541</v>
      </c>
      <c r="H323" t="s">
        <v>535</v>
      </c>
      <c r="I323" t="s">
        <v>75</v>
      </c>
    </row>
    <row r="324" spans="1:9" ht="11.25" customHeight="1" x14ac:dyDescent="0.25">
      <c r="A324" t="s">
        <v>530</v>
      </c>
      <c r="B324" t="s">
        <v>147</v>
      </c>
      <c r="C324" t="s">
        <v>546</v>
      </c>
      <c r="D324" t="s">
        <v>547</v>
      </c>
      <c r="E324" t="s">
        <v>548</v>
      </c>
      <c r="F324" t="s">
        <v>549</v>
      </c>
      <c r="G324" t="s">
        <v>550</v>
      </c>
      <c r="H324" t="s">
        <v>535</v>
      </c>
      <c r="I324" t="s">
        <v>75</v>
      </c>
    </row>
    <row r="325" spans="1:9" ht="11.25" customHeight="1" x14ac:dyDescent="0.25">
      <c r="A325" t="s">
        <v>530</v>
      </c>
      <c r="B325" t="s">
        <v>147</v>
      </c>
      <c r="C325" t="s">
        <v>551</v>
      </c>
      <c r="D325" t="s">
        <v>552</v>
      </c>
      <c r="E325" t="s">
        <v>553</v>
      </c>
      <c r="F325" t="s">
        <v>554</v>
      </c>
      <c r="G325" t="s">
        <v>555</v>
      </c>
      <c r="H325" t="s">
        <v>535</v>
      </c>
      <c r="I325" t="s">
        <v>75</v>
      </c>
    </row>
    <row r="326" spans="1:9" ht="11.25" customHeight="1" x14ac:dyDescent="0.25">
      <c r="A326" t="s">
        <v>530</v>
      </c>
      <c r="B326" t="s">
        <v>147</v>
      </c>
      <c r="C326" t="s">
        <v>561</v>
      </c>
      <c r="D326" t="s">
        <v>562</v>
      </c>
      <c r="E326" t="s">
        <v>563</v>
      </c>
      <c r="F326" t="s">
        <v>564</v>
      </c>
      <c r="G326" t="s">
        <v>565</v>
      </c>
      <c r="H326" t="s">
        <v>535</v>
      </c>
      <c r="I326" t="s">
        <v>75</v>
      </c>
    </row>
    <row r="327" spans="1:9" ht="11.25" customHeight="1" x14ac:dyDescent="0.25">
      <c r="A327" t="s">
        <v>530</v>
      </c>
      <c r="B327" t="s">
        <v>147</v>
      </c>
      <c r="C327" t="s">
        <v>1659</v>
      </c>
      <c r="D327" t="s">
        <v>1660</v>
      </c>
      <c r="E327" t="s">
        <v>563</v>
      </c>
      <c r="F327" t="s">
        <v>1661</v>
      </c>
      <c r="G327" t="s">
        <v>1662</v>
      </c>
      <c r="H327" t="s">
        <v>535</v>
      </c>
      <c r="I327" t="s">
        <v>75</v>
      </c>
    </row>
    <row r="328" spans="1:9" ht="11.25" customHeight="1" x14ac:dyDescent="0.25">
      <c r="A328" t="s">
        <v>530</v>
      </c>
      <c r="B328" t="s">
        <v>147</v>
      </c>
      <c r="C328" t="s">
        <v>566</v>
      </c>
      <c r="D328" t="s">
        <v>567</v>
      </c>
      <c r="E328" t="s">
        <v>568</v>
      </c>
      <c r="F328" t="s">
        <v>569</v>
      </c>
      <c r="G328" t="s">
        <v>535</v>
      </c>
      <c r="H328" t="s">
        <v>535</v>
      </c>
      <c r="I328" t="s">
        <v>75</v>
      </c>
    </row>
    <row r="329" spans="1:9" ht="11.25" customHeight="1" x14ac:dyDescent="0.25">
      <c r="A329" t="s">
        <v>530</v>
      </c>
      <c r="B329" t="s">
        <v>147</v>
      </c>
      <c r="C329" t="s">
        <v>574</v>
      </c>
      <c r="D329" t="s">
        <v>575</v>
      </c>
      <c r="E329" t="s">
        <v>576</v>
      </c>
      <c r="F329" t="s">
        <v>577</v>
      </c>
      <c r="G329" t="s">
        <v>535</v>
      </c>
      <c r="H329" t="s">
        <v>535</v>
      </c>
      <c r="I329" t="s">
        <v>75</v>
      </c>
    </row>
    <row r="330" spans="1:9" ht="11.25" customHeight="1" x14ac:dyDescent="0.25">
      <c r="A330" t="s">
        <v>530</v>
      </c>
      <c r="B330" t="s">
        <v>147</v>
      </c>
      <c r="C330" t="s">
        <v>578</v>
      </c>
      <c r="D330" t="s">
        <v>579</v>
      </c>
      <c r="E330" t="s">
        <v>580</v>
      </c>
      <c r="F330" t="s">
        <v>573</v>
      </c>
      <c r="G330" t="s">
        <v>581</v>
      </c>
      <c r="H330" t="s">
        <v>535</v>
      </c>
      <c r="I330" t="s">
        <v>75</v>
      </c>
    </row>
    <row r="331" spans="1:9" ht="11.25" customHeight="1" x14ac:dyDescent="0.25">
      <c r="A331" t="s">
        <v>530</v>
      </c>
      <c r="B331" t="s">
        <v>147</v>
      </c>
      <c r="C331" t="s">
        <v>582</v>
      </c>
      <c r="D331" t="s">
        <v>583</v>
      </c>
      <c r="E331" t="s">
        <v>584</v>
      </c>
      <c r="F331" t="s">
        <v>534</v>
      </c>
      <c r="G331" t="s">
        <v>585</v>
      </c>
      <c r="H331" t="s">
        <v>535</v>
      </c>
      <c r="I331" t="s">
        <v>75</v>
      </c>
    </row>
    <row r="332" spans="1:9" ht="11.25" customHeight="1" x14ac:dyDescent="0.25">
      <c r="A332" t="s">
        <v>530</v>
      </c>
      <c r="B332" t="s">
        <v>147</v>
      </c>
      <c r="C332" t="s">
        <v>590</v>
      </c>
      <c r="D332" t="s">
        <v>591</v>
      </c>
      <c r="E332" t="s">
        <v>588</v>
      </c>
      <c r="F332" t="s">
        <v>592</v>
      </c>
      <c r="G332" t="s">
        <v>593</v>
      </c>
      <c r="H332" t="s">
        <v>535</v>
      </c>
      <c r="I332" t="s">
        <v>75</v>
      </c>
    </row>
    <row r="333" spans="1:9" ht="11.25" customHeight="1" x14ac:dyDescent="0.25">
      <c r="A333" t="s">
        <v>530</v>
      </c>
      <c r="B333" t="s">
        <v>147</v>
      </c>
      <c r="C333" t="s">
        <v>597</v>
      </c>
      <c r="D333" t="s">
        <v>598</v>
      </c>
      <c r="E333" t="s">
        <v>599</v>
      </c>
      <c r="F333" t="s">
        <v>600</v>
      </c>
      <c r="G333" t="s">
        <v>601</v>
      </c>
      <c r="H333" t="s">
        <v>535</v>
      </c>
      <c r="I333" t="s">
        <v>75</v>
      </c>
    </row>
    <row r="334" spans="1:9" ht="11.25" customHeight="1" x14ac:dyDescent="0.25">
      <c r="A334" t="s">
        <v>530</v>
      </c>
      <c r="B334" t="s">
        <v>147</v>
      </c>
      <c r="C334" t="s">
        <v>602</v>
      </c>
      <c r="D334" t="s">
        <v>603</v>
      </c>
      <c r="E334" t="s">
        <v>604</v>
      </c>
      <c r="F334" t="s">
        <v>605</v>
      </c>
      <c r="G334" t="s">
        <v>606</v>
      </c>
      <c r="H334" t="s">
        <v>535</v>
      </c>
      <c r="I334" t="s">
        <v>75</v>
      </c>
    </row>
    <row r="335" spans="1:9" ht="11.25" customHeight="1" x14ac:dyDescent="0.25">
      <c r="A335" t="s">
        <v>530</v>
      </c>
      <c r="B335" t="s">
        <v>147</v>
      </c>
      <c r="C335" t="s">
        <v>607</v>
      </c>
      <c r="D335" t="s">
        <v>608</v>
      </c>
      <c r="E335" t="s">
        <v>609</v>
      </c>
      <c r="F335" t="s">
        <v>610</v>
      </c>
      <c r="G335" t="s">
        <v>611</v>
      </c>
      <c r="H335" t="s">
        <v>535</v>
      </c>
      <c r="I335" t="s">
        <v>75</v>
      </c>
    </row>
    <row r="336" spans="1:9" ht="11.25" customHeight="1" x14ac:dyDescent="0.25">
      <c r="A336" t="s">
        <v>530</v>
      </c>
      <c r="B336" t="s">
        <v>147</v>
      </c>
      <c r="C336" t="s">
        <v>615</v>
      </c>
      <c r="D336" t="s">
        <v>616</v>
      </c>
      <c r="E336" t="s">
        <v>617</v>
      </c>
      <c r="F336" t="s">
        <v>618</v>
      </c>
      <c r="G336" t="s">
        <v>619</v>
      </c>
      <c r="H336" t="s">
        <v>535</v>
      </c>
      <c r="I336" t="s">
        <v>75</v>
      </c>
    </row>
    <row r="337" spans="1:9" ht="11.25" customHeight="1" x14ac:dyDescent="0.25">
      <c r="A337" t="s">
        <v>530</v>
      </c>
      <c r="B337" t="s">
        <v>147</v>
      </c>
      <c r="C337" t="s">
        <v>620</v>
      </c>
      <c r="D337" t="s">
        <v>621</v>
      </c>
      <c r="E337" t="s">
        <v>622</v>
      </c>
      <c r="F337" t="s">
        <v>623</v>
      </c>
      <c r="G337" t="s">
        <v>624</v>
      </c>
      <c r="H337" t="s">
        <v>535</v>
      </c>
      <c r="I337" t="s">
        <v>75</v>
      </c>
    </row>
    <row r="338" spans="1:9" ht="11.25" customHeight="1" x14ac:dyDescent="0.25">
      <c r="A338" t="s">
        <v>530</v>
      </c>
      <c r="B338" t="s">
        <v>147</v>
      </c>
      <c r="C338" t="s">
        <v>1663</v>
      </c>
      <c r="D338" t="s">
        <v>1664</v>
      </c>
      <c r="E338" t="s">
        <v>1665</v>
      </c>
      <c r="F338" t="s">
        <v>600</v>
      </c>
      <c r="G338" t="s">
        <v>1666</v>
      </c>
      <c r="H338" t="s">
        <v>535</v>
      </c>
      <c r="I338" t="s">
        <v>75</v>
      </c>
    </row>
    <row r="339" spans="1:9" ht="11.25" customHeight="1" x14ac:dyDescent="0.25">
      <c r="A339" t="s">
        <v>530</v>
      </c>
      <c r="B339" t="s">
        <v>147</v>
      </c>
      <c r="C339" t="s">
        <v>625</v>
      </c>
      <c r="D339" t="s">
        <v>626</v>
      </c>
      <c r="E339" t="s">
        <v>627</v>
      </c>
      <c r="F339" t="s">
        <v>628</v>
      </c>
      <c r="G339" t="s">
        <v>629</v>
      </c>
      <c r="H339" t="s">
        <v>535</v>
      </c>
      <c r="I339" t="s">
        <v>75</v>
      </c>
    </row>
    <row r="340" spans="1:9" ht="11.25" customHeight="1" x14ac:dyDescent="0.25">
      <c r="A340" t="s">
        <v>530</v>
      </c>
      <c r="B340" t="s">
        <v>147</v>
      </c>
      <c r="C340" t="s">
        <v>630</v>
      </c>
      <c r="D340" t="s">
        <v>631</v>
      </c>
      <c r="E340" t="s">
        <v>632</v>
      </c>
      <c r="F340" t="s">
        <v>633</v>
      </c>
      <c r="G340" t="s">
        <v>535</v>
      </c>
      <c r="H340" t="s">
        <v>535</v>
      </c>
      <c r="I340" t="s">
        <v>75</v>
      </c>
    </row>
    <row r="341" spans="1:9" ht="11.25" customHeight="1" x14ac:dyDescent="0.25">
      <c r="A341" t="s">
        <v>530</v>
      </c>
      <c r="B341" t="s">
        <v>147</v>
      </c>
      <c r="C341" t="s">
        <v>637</v>
      </c>
      <c r="D341" t="s">
        <v>638</v>
      </c>
      <c r="E341" t="s">
        <v>639</v>
      </c>
      <c r="F341" t="s">
        <v>534</v>
      </c>
      <c r="G341" t="s">
        <v>535</v>
      </c>
      <c r="H341" t="s">
        <v>535</v>
      </c>
      <c r="I341" t="s">
        <v>75</v>
      </c>
    </row>
    <row r="342" spans="1:9" ht="11.25" customHeight="1" x14ac:dyDescent="0.25">
      <c r="A342" t="s">
        <v>530</v>
      </c>
      <c r="B342" t="s">
        <v>147</v>
      </c>
      <c r="C342" t="s">
        <v>640</v>
      </c>
      <c r="D342" t="s">
        <v>641</v>
      </c>
      <c r="E342" t="s">
        <v>642</v>
      </c>
      <c r="F342" t="s">
        <v>643</v>
      </c>
      <c r="G342" t="s">
        <v>535</v>
      </c>
      <c r="H342" t="s">
        <v>535</v>
      </c>
      <c r="I342" t="s">
        <v>75</v>
      </c>
    </row>
    <row r="343" spans="1:9" ht="11.25" customHeight="1" x14ac:dyDescent="0.25">
      <c r="A343" t="s">
        <v>530</v>
      </c>
      <c r="B343" t="s">
        <v>147</v>
      </c>
      <c r="C343" t="s">
        <v>644</v>
      </c>
      <c r="D343" t="s">
        <v>645</v>
      </c>
      <c r="E343" t="s">
        <v>646</v>
      </c>
      <c r="F343" t="s">
        <v>647</v>
      </c>
      <c r="G343" t="s">
        <v>535</v>
      </c>
      <c r="H343" t="s">
        <v>535</v>
      </c>
      <c r="I343" t="s">
        <v>75</v>
      </c>
    </row>
    <row r="344" spans="1:9" ht="11.25" customHeight="1" x14ac:dyDescent="0.25">
      <c r="A344" t="s">
        <v>530</v>
      </c>
      <c r="B344" t="s">
        <v>147</v>
      </c>
      <c r="C344" t="s">
        <v>654</v>
      </c>
      <c r="D344" t="s">
        <v>655</v>
      </c>
      <c r="E344" t="s">
        <v>646</v>
      </c>
      <c r="F344" t="s">
        <v>656</v>
      </c>
      <c r="G344" t="s">
        <v>535</v>
      </c>
      <c r="H344" t="s">
        <v>535</v>
      </c>
      <c r="I344" t="s">
        <v>75</v>
      </c>
    </row>
    <row r="345" spans="1:9" ht="11.25" customHeight="1" x14ac:dyDescent="0.25">
      <c r="A345" t="s">
        <v>530</v>
      </c>
      <c r="B345" t="s">
        <v>147</v>
      </c>
      <c r="C345" t="s">
        <v>1667</v>
      </c>
      <c r="D345" t="s">
        <v>1668</v>
      </c>
      <c r="E345" t="s">
        <v>1669</v>
      </c>
      <c r="F345" t="s">
        <v>1051</v>
      </c>
      <c r="G345" t="s">
        <v>535</v>
      </c>
      <c r="H345" t="s">
        <v>535</v>
      </c>
      <c r="I345" t="s">
        <v>75</v>
      </c>
    </row>
    <row r="346" spans="1:9" ht="11.25" customHeight="1" x14ac:dyDescent="0.25">
      <c r="A346" t="s">
        <v>530</v>
      </c>
      <c r="B346" t="s">
        <v>147</v>
      </c>
      <c r="C346" t="s">
        <v>1670</v>
      </c>
      <c r="D346" t="s">
        <v>1671</v>
      </c>
      <c r="E346" t="s">
        <v>1672</v>
      </c>
      <c r="F346" t="s">
        <v>755</v>
      </c>
      <c r="G346" t="s">
        <v>535</v>
      </c>
      <c r="H346" t="s">
        <v>535</v>
      </c>
      <c r="I346" t="s">
        <v>75</v>
      </c>
    </row>
    <row r="347" spans="1:9" ht="11.25" customHeight="1" x14ac:dyDescent="0.25">
      <c r="A347" t="s">
        <v>530</v>
      </c>
      <c r="B347" t="s">
        <v>147</v>
      </c>
      <c r="C347" t="s">
        <v>1673</v>
      </c>
      <c r="D347" t="s">
        <v>1674</v>
      </c>
      <c r="E347" t="s">
        <v>1675</v>
      </c>
      <c r="F347" t="s">
        <v>755</v>
      </c>
      <c r="G347" t="s">
        <v>535</v>
      </c>
      <c r="H347" t="s">
        <v>535</v>
      </c>
      <c r="I347" t="s">
        <v>75</v>
      </c>
    </row>
    <row r="348" spans="1:9" ht="11.25" customHeight="1" x14ac:dyDescent="0.25">
      <c r="A348" t="s">
        <v>530</v>
      </c>
      <c r="B348" t="s">
        <v>147</v>
      </c>
      <c r="C348" t="s">
        <v>657</v>
      </c>
      <c r="D348" t="s">
        <v>658</v>
      </c>
      <c r="E348" t="s">
        <v>659</v>
      </c>
      <c r="F348" t="s">
        <v>534</v>
      </c>
      <c r="G348" t="s">
        <v>535</v>
      </c>
      <c r="H348" t="s">
        <v>535</v>
      </c>
      <c r="I348" t="s">
        <v>75</v>
      </c>
    </row>
    <row r="349" spans="1:9" ht="11.25" customHeight="1" x14ac:dyDescent="0.25">
      <c r="A349" t="s">
        <v>530</v>
      </c>
      <c r="B349" t="s">
        <v>147</v>
      </c>
      <c r="C349" t="s">
        <v>1676</v>
      </c>
      <c r="D349" t="s">
        <v>1677</v>
      </c>
      <c r="E349" t="s">
        <v>1678</v>
      </c>
      <c r="F349" t="s">
        <v>777</v>
      </c>
      <c r="G349" t="s">
        <v>1679</v>
      </c>
      <c r="H349" t="s">
        <v>535</v>
      </c>
      <c r="I349" t="s">
        <v>75</v>
      </c>
    </row>
    <row r="350" spans="1:9" ht="11.25" customHeight="1" x14ac:dyDescent="0.25">
      <c r="A350" t="s">
        <v>530</v>
      </c>
      <c r="B350" t="s">
        <v>147</v>
      </c>
      <c r="C350" t="s">
        <v>668</v>
      </c>
      <c r="D350" t="s">
        <v>669</v>
      </c>
      <c r="E350" t="s">
        <v>670</v>
      </c>
      <c r="F350" t="s">
        <v>667</v>
      </c>
      <c r="G350" t="s">
        <v>671</v>
      </c>
      <c r="H350" t="s">
        <v>535</v>
      </c>
      <c r="I350" t="s">
        <v>75</v>
      </c>
    </row>
    <row r="351" spans="1:9" ht="11.25" customHeight="1" x14ac:dyDescent="0.25">
      <c r="A351" t="s">
        <v>530</v>
      </c>
      <c r="B351" t="s">
        <v>147</v>
      </c>
      <c r="C351" t="s">
        <v>685</v>
      </c>
      <c r="D351" t="s">
        <v>686</v>
      </c>
      <c r="E351" t="s">
        <v>687</v>
      </c>
      <c r="F351" t="s">
        <v>688</v>
      </c>
      <c r="G351" t="s">
        <v>689</v>
      </c>
      <c r="H351" t="s">
        <v>535</v>
      </c>
      <c r="I351" t="s">
        <v>75</v>
      </c>
    </row>
    <row r="352" spans="1:9" ht="11.25" customHeight="1" x14ac:dyDescent="0.25">
      <c r="A352" t="s">
        <v>530</v>
      </c>
      <c r="B352" t="s">
        <v>147</v>
      </c>
      <c r="C352" t="s">
        <v>690</v>
      </c>
      <c r="D352" t="s">
        <v>691</v>
      </c>
      <c r="E352" t="s">
        <v>692</v>
      </c>
      <c r="F352" t="s">
        <v>693</v>
      </c>
      <c r="G352" t="s">
        <v>694</v>
      </c>
      <c r="H352" t="s">
        <v>535</v>
      </c>
      <c r="I352" t="s">
        <v>75</v>
      </c>
    </row>
    <row r="353" spans="1:9" ht="11.25" customHeight="1" x14ac:dyDescent="0.25">
      <c r="A353" t="s">
        <v>530</v>
      </c>
      <c r="B353" t="s">
        <v>147</v>
      </c>
      <c r="C353" t="s">
        <v>1680</v>
      </c>
      <c r="D353" t="s">
        <v>1681</v>
      </c>
      <c r="E353" t="s">
        <v>1682</v>
      </c>
      <c r="F353" t="s">
        <v>667</v>
      </c>
      <c r="G353" t="s">
        <v>864</v>
      </c>
      <c r="H353" t="s">
        <v>535</v>
      </c>
      <c r="I353" t="s">
        <v>75</v>
      </c>
    </row>
    <row r="354" spans="1:9" ht="11.25" customHeight="1" x14ac:dyDescent="0.25">
      <c r="A354" t="s">
        <v>530</v>
      </c>
      <c r="B354" t="s">
        <v>147</v>
      </c>
      <c r="C354" t="s">
        <v>695</v>
      </c>
      <c r="D354" t="s">
        <v>696</v>
      </c>
      <c r="E354" t="s">
        <v>697</v>
      </c>
      <c r="F354" t="s">
        <v>698</v>
      </c>
      <c r="G354" t="s">
        <v>535</v>
      </c>
      <c r="H354" t="s">
        <v>535</v>
      </c>
      <c r="I354" t="s">
        <v>75</v>
      </c>
    </row>
    <row r="355" spans="1:9" ht="11.25" customHeight="1" x14ac:dyDescent="0.25">
      <c r="A355" t="s">
        <v>530</v>
      </c>
      <c r="B355" t="s">
        <v>147</v>
      </c>
      <c r="C355" t="s">
        <v>1683</v>
      </c>
      <c r="D355" t="s">
        <v>1684</v>
      </c>
      <c r="E355" t="s">
        <v>1685</v>
      </c>
      <c r="F355" t="s">
        <v>1686</v>
      </c>
      <c r="G355" t="s">
        <v>535</v>
      </c>
      <c r="H355" t="s">
        <v>535</v>
      </c>
      <c r="I355" t="s">
        <v>75</v>
      </c>
    </row>
    <row r="356" spans="1:9" ht="11.25" customHeight="1" x14ac:dyDescent="0.25">
      <c r="A356" t="s">
        <v>530</v>
      </c>
      <c r="B356" t="s">
        <v>147</v>
      </c>
      <c r="C356" t="s">
        <v>1687</v>
      </c>
      <c r="D356" t="s">
        <v>1688</v>
      </c>
      <c r="E356" t="s">
        <v>1689</v>
      </c>
      <c r="F356" t="s">
        <v>26</v>
      </c>
      <c r="G356" t="s">
        <v>535</v>
      </c>
      <c r="H356" t="s">
        <v>535</v>
      </c>
      <c r="I356" t="s">
        <v>75</v>
      </c>
    </row>
    <row r="357" spans="1:9" ht="11.25" customHeight="1" x14ac:dyDescent="0.25">
      <c r="A357" t="s">
        <v>530</v>
      </c>
      <c r="B357" t="s">
        <v>147</v>
      </c>
      <c r="C357" t="s">
        <v>1690</v>
      </c>
      <c r="D357" t="s">
        <v>1691</v>
      </c>
      <c r="E357" t="s">
        <v>1692</v>
      </c>
      <c r="F357" t="s">
        <v>755</v>
      </c>
      <c r="G357" t="s">
        <v>535</v>
      </c>
      <c r="H357" t="s">
        <v>535</v>
      </c>
      <c r="I357" t="s">
        <v>75</v>
      </c>
    </row>
    <row r="358" spans="1:9" ht="11.25" customHeight="1" x14ac:dyDescent="0.25">
      <c r="A358" t="s">
        <v>530</v>
      </c>
      <c r="B358" t="s">
        <v>147</v>
      </c>
      <c r="C358" t="s">
        <v>1693</v>
      </c>
      <c r="D358" t="s">
        <v>1694</v>
      </c>
      <c r="E358" t="s">
        <v>1695</v>
      </c>
      <c r="F358" t="s">
        <v>755</v>
      </c>
      <c r="G358" t="s">
        <v>535</v>
      </c>
      <c r="H358" t="s">
        <v>535</v>
      </c>
      <c r="I358" t="s">
        <v>75</v>
      </c>
    </row>
    <row r="359" spans="1:9" ht="11.25" customHeight="1" x14ac:dyDescent="0.25">
      <c r="A359" t="s">
        <v>530</v>
      </c>
      <c r="B359" t="s">
        <v>147</v>
      </c>
      <c r="C359" t="s">
        <v>1696</v>
      </c>
      <c r="D359" t="s">
        <v>1697</v>
      </c>
      <c r="E359" t="s">
        <v>1698</v>
      </c>
      <c r="F359" t="s">
        <v>755</v>
      </c>
      <c r="G359" t="s">
        <v>535</v>
      </c>
      <c r="H359" t="s">
        <v>535</v>
      </c>
      <c r="I359" t="s">
        <v>75</v>
      </c>
    </row>
    <row r="360" spans="1:9" ht="11.25" customHeight="1" x14ac:dyDescent="0.25">
      <c r="A360" t="s">
        <v>530</v>
      </c>
      <c r="B360" t="s">
        <v>147</v>
      </c>
      <c r="C360" t="s">
        <v>708</v>
      </c>
      <c r="D360" t="s">
        <v>709</v>
      </c>
      <c r="E360" t="s">
        <v>710</v>
      </c>
      <c r="F360" t="s">
        <v>711</v>
      </c>
      <c r="G360" t="s">
        <v>535</v>
      </c>
      <c r="H360" t="s">
        <v>535</v>
      </c>
      <c r="I360" t="s">
        <v>75</v>
      </c>
    </row>
    <row r="361" spans="1:9" ht="11.25" customHeight="1" x14ac:dyDescent="0.25">
      <c r="A361" t="s">
        <v>530</v>
      </c>
      <c r="B361" t="s">
        <v>147</v>
      </c>
      <c r="C361" t="s">
        <v>1699</v>
      </c>
      <c r="D361" t="s">
        <v>1700</v>
      </c>
      <c r="E361" t="s">
        <v>1701</v>
      </c>
      <c r="F361" t="s">
        <v>1025</v>
      </c>
      <c r="G361" t="s">
        <v>535</v>
      </c>
      <c r="H361" t="s">
        <v>535</v>
      </c>
      <c r="I361" t="s">
        <v>75</v>
      </c>
    </row>
    <row r="362" spans="1:9" ht="11.25" customHeight="1" x14ac:dyDescent="0.25">
      <c r="A362" t="s">
        <v>530</v>
      </c>
      <c r="B362" t="s">
        <v>147</v>
      </c>
      <c r="C362" t="s">
        <v>723</v>
      </c>
      <c r="D362" t="s">
        <v>724</v>
      </c>
      <c r="E362" t="s">
        <v>725</v>
      </c>
      <c r="F362" t="s">
        <v>726</v>
      </c>
      <c r="G362" t="s">
        <v>535</v>
      </c>
      <c r="H362" t="s">
        <v>535</v>
      </c>
      <c r="I362" t="s">
        <v>75</v>
      </c>
    </row>
    <row r="363" spans="1:9" ht="11.25" customHeight="1" x14ac:dyDescent="0.25">
      <c r="A363" t="s">
        <v>530</v>
      </c>
      <c r="B363" t="s">
        <v>147</v>
      </c>
      <c r="C363" t="s">
        <v>730</v>
      </c>
      <c r="D363" t="s">
        <v>731</v>
      </c>
      <c r="E363" t="s">
        <v>732</v>
      </c>
      <c r="F363" t="s">
        <v>733</v>
      </c>
      <c r="G363" t="s">
        <v>535</v>
      </c>
      <c r="H363" t="s">
        <v>535</v>
      </c>
      <c r="I363" t="s">
        <v>75</v>
      </c>
    </row>
    <row r="364" spans="1:9" ht="11.25" customHeight="1" x14ac:dyDescent="0.25">
      <c r="A364" t="s">
        <v>530</v>
      </c>
      <c r="B364" t="s">
        <v>147</v>
      </c>
      <c r="C364" t="s">
        <v>737</v>
      </c>
      <c r="D364" t="s">
        <v>738</v>
      </c>
      <c r="E364" t="s">
        <v>739</v>
      </c>
      <c r="F364" t="s">
        <v>633</v>
      </c>
      <c r="G364" t="s">
        <v>740</v>
      </c>
      <c r="H364" t="s">
        <v>535</v>
      </c>
      <c r="I364" t="s">
        <v>75</v>
      </c>
    </row>
    <row r="365" spans="1:9" ht="11.25" customHeight="1" x14ac:dyDescent="0.25">
      <c r="A365" t="s">
        <v>530</v>
      </c>
      <c r="B365" t="s">
        <v>147</v>
      </c>
      <c r="C365" t="s">
        <v>741</v>
      </c>
      <c r="D365" t="s">
        <v>742</v>
      </c>
      <c r="E365" t="s">
        <v>743</v>
      </c>
      <c r="F365" t="s">
        <v>744</v>
      </c>
      <c r="G365" t="s">
        <v>535</v>
      </c>
      <c r="H365" t="s">
        <v>535</v>
      </c>
      <c r="I365" t="s">
        <v>75</v>
      </c>
    </row>
    <row r="366" spans="1:9" ht="11.25" customHeight="1" x14ac:dyDescent="0.25">
      <c r="A366" t="s">
        <v>530</v>
      </c>
      <c r="B366" t="s">
        <v>147</v>
      </c>
      <c r="C366" t="s">
        <v>745</v>
      </c>
      <c r="D366" t="s">
        <v>746</v>
      </c>
      <c r="E366" t="s">
        <v>747</v>
      </c>
      <c r="F366" t="s">
        <v>545</v>
      </c>
      <c r="G366" t="s">
        <v>535</v>
      </c>
      <c r="H366" t="s">
        <v>535</v>
      </c>
      <c r="I366" t="s">
        <v>75</v>
      </c>
    </row>
    <row r="367" spans="1:9" ht="11.25" customHeight="1" x14ac:dyDescent="0.25">
      <c r="A367" t="s">
        <v>530</v>
      </c>
      <c r="B367" t="s">
        <v>147</v>
      </c>
      <c r="C367" t="s">
        <v>752</v>
      </c>
      <c r="D367" t="s">
        <v>753</v>
      </c>
      <c r="E367" t="s">
        <v>754</v>
      </c>
      <c r="F367" t="s">
        <v>755</v>
      </c>
      <c r="G367" t="s">
        <v>535</v>
      </c>
      <c r="H367" t="s">
        <v>535</v>
      </c>
      <c r="I367" t="s">
        <v>75</v>
      </c>
    </row>
    <row r="368" spans="1:9" ht="11.25" customHeight="1" x14ac:dyDescent="0.25">
      <c r="A368" t="s">
        <v>530</v>
      </c>
      <c r="B368" t="s">
        <v>147</v>
      </c>
      <c r="C368" t="s">
        <v>1702</v>
      </c>
      <c r="D368" t="s">
        <v>1703</v>
      </c>
      <c r="E368" t="s">
        <v>1704</v>
      </c>
      <c r="F368" t="s">
        <v>883</v>
      </c>
      <c r="G368" t="s">
        <v>1705</v>
      </c>
      <c r="H368" t="s">
        <v>535</v>
      </c>
      <c r="I368" t="s">
        <v>75</v>
      </c>
    </row>
    <row r="369" spans="1:9" ht="11.25" customHeight="1" x14ac:dyDescent="0.25">
      <c r="A369" t="s">
        <v>530</v>
      </c>
      <c r="B369" t="s">
        <v>147</v>
      </c>
      <c r="C369" t="s">
        <v>1706</v>
      </c>
      <c r="D369" t="s">
        <v>1707</v>
      </c>
      <c r="E369" t="s">
        <v>1708</v>
      </c>
      <c r="F369" t="s">
        <v>1066</v>
      </c>
      <c r="G369" t="s">
        <v>535</v>
      </c>
      <c r="H369" t="s">
        <v>535</v>
      </c>
      <c r="I369" t="s">
        <v>75</v>
      </c>
    </row>
    <row r="370" spans="1:9" ht="11.25" customHeight="1" x14ac:dyDescent="0.25">
      <c r="A370" t="s">
        <v>530</v>
      </c>
      <c r="B370" t="s">
        <v>147</v>
      </c>
      <c r="C370" t="s">
        <v>1709</v>
      </c>
      <c r="D370" t="s">
        <v>1710</v>
      </c>
      <c r="E370" t="s">
        <v>1711</v>
      </c>
      <c r="F370" t="s">
        <v>1712</v>
      </c>
      <c r="G370" t="s">
        <v>535</v>
      </c>
      <c r="H370" t="s">
        <v>535</v>
      </c>
      <c r="I370" t="s">
        <v>75</v>
      </c>
    </row>
    <row r="371" spans="1:9" ht="11.25" customHeight="1" x14ac:dyDescent="0.25">
      <c r="A371" t="s">
        <v>530</v>
      </c>
      <c r="B371" t="s">
        <v>147</v>
      </c>
      <c r="C371" t="s">
        <v>1713</v>
      </c>
      <c r="D371" t="s">
        <v>1714</v>
      </c>
      <c r="E371" t="s">
        <v>1715</v>
      </c>
      <c r="F371" t="s">
        <v>1051</v>
      </c>
      <c r="G371" t="s">
        <v>535</v>
      </c>
      <c r="H371" t="s">
        <v>535</v>
      </c>
      <c r="I371" t="s">
        <v>75</v>
      </c>
    </row>
    <row r="372" spans="1:9" ht="11.25" customHeight="1" x14ac:dyDescent="0.25">
      <c r="A372" t="s">
        <v>530</v>
      </c>
      <c r="B372" t="s">
        <v>147</v>
      </c>
      <c r="C372" t="s">
        <v>1716</v>
      </c>
      <c r="D372" t="s">
        <v>1717</v>
      </c>
      <c r="E372" t="s">
        <v>1718</v>
      </c>
      <c r="F372" t="s">
        <v>1712</v>
      </c>
      <c r="G372" t="s">
        <v>535</v>
      </c>
      <c r="H372" t="s">
        <v>535</v>
      </c>
      <c r="I372" t="s">
        <v>75</v>
      </c>
    </row>
    <row r="373" spans="1:9" ht="11.25" customHeight="1" x14ac:dyDescent="0.25">
      <c r="A373" t="s">
        <v>530</v>
      </c>
      <c r="B373" t="s">
        <v>147</v>
      </c>
      <c r="C373" t="s">
        <v>1719</v>
      </c>
      <c r="D373" t="s">
        <v>1720</v>
      </c>
      <c r="E373" t="s">
        <v>1721</v>
      </c>
      <c r="F373" t="s">
        <v>1712</v>
      </c>
      <c r="G373" t="s">
        <v>535</v>
      </c>
      <c r="H373" t="s">
        <v>535</v>
      </c>
      <c r="I373" t="s">
        <v>75</v>
      </c>
    </row>
    <row r="374" spans="1:9" ht="11.25" customHeight="1" x14ac:dyDescent="0.25">
      <c r="A374" t="s">
        <v>530</v>
      </c>
      <c r="B374" t="s">
        <v>147</v>
      </c>
      <c r="C374" t="s">
        <v>1722</v>
      </c>
      <c r="D374" t="s">
        <v>1723</v>
      </c>
      <c r="E374" t="s">
        <v>1724</v>
      </c>
      <c r="F374" t="s">
        <v>1712</v>
      </c>
      <c r="G374" t="s">
        <v>535</v>
      </c>
      <c r="H374" t="s">
        <v>535</v>
      </c>
      <c r="I374" t="s">
        <v>75</v>
      </c>
    </row>
    <row r="375" spans="1:9" ht="11.25" customHeight="1" x14ac:dyDescent="0.25">
      <c r="A375" t="s">
        <v>530</v>
      </c>
      <c r="B375" t="s">
        <v>147</v>
      </c>
      <c r="C375" t="s">
        <v>1725</v>
      </c>
      <c r="D375" t="s">
        <v>1726</v>
      </c>
      <c r="E375" t="s">
        <v>1727</v>
      </c>
      <c r="F375" t="s">
        <v>1712</v>
      </c>
      <c r="G375" t="s">
        <v>535</v>
      </c>
      <c r="H375" t="s">
        <v>535</v>
      </c>
      <c r="I375" t="s">
        <v>75</v>
      </c>
    </row>
    <row r="376" spans="1:9" ht="11.25" customHeight="1" x14ac:dyDescent="0.25">
      <c r="A376" t="s">
        <v>530</v>
      </c>
      <c r="B376" t="s">
        <v>147</v>
      </c>
      <c r="C376" t="s">
        <v>1728</v>
      </c>
      <c r="D376" t="s">
        <v>1729</v>
      </c>
      <c r="E376" t="s">
        <v>1730</v>
      </c>
      <c r="F376" t="s">
        <v>1059</v>
      </c>
      <c r="G376" t="s">
        <v>535</v>
      </c>
      <c r="H376" t="s">
        <v>535</v>
      </c>
      <c r="I376" t="s">
        <v>75</v>
      </c>
    </row>
    <row r="377" spans="1:9" ht="11.25" customHeight="1" x14ac:dyDescent="0.25">
      <c r="A377" t="s">
        <v>530</v>
      </c>
      <c r="B377" t="s">
        <v>147</v>
      </c>
      <c r="C377" t="s">
        <v>756</v>
      </c>
      <c r="D377" t="s">
        <v>757</v>
      </c>
      <c r="E377" t="s">
        <v>758</v>
      </c>
      <c r="F377" t="s">
        <v>569</v>
      </c>
      <c r="G377" t="s">
        <v>535</v>
      </c>
      <c r="H377" t="s">
        <v>535</v>
      </c>
      <c r="I377" t="s">
        <v>75</v>
      </c>
    </row>
    <row r="378" spans="1:9" ht="11.25" customHeight="1" x14ac:dyDescent="0.25">
      <c r="A378" t="s">
        <v>530</v>
      </c>
      <c r="B378" t="s">
        <v>147</v>
      </c>
      <c r="C378" t="s">
        <v>759</v>
      </c>
      <c r="D378" t="s">
        <v>760</v>
      </c>
      <c r="E378" t="s">
        <v>761</v>
      </c>
      <c r="F378" t="s">
        <v>569</v>
      </c>
      <c r="G378" t="s">
        <v>535</v>
      </c>
      <c r="H378" t="s">
        <v>535</v>
      </c>
      <c r="I378" t="s">
        <v>75</v>
      </c>
    </row>
    <row r="379" spans="1:9" ht="11.25" customHeight="1" x14ac:dyDescent="0.25">
      <c r="A379" t="s">
        <v>530</v>
      </c>
      <c r="B379" t="s">
        <v>147</v>
      </c>
      <c r="C379" t="s">
        <v>762</v>
      </c>
      <c r="D379" t="s">
        <v>763</v>
      </c>
      <c r="E379" t="s">
        <v>764</v>
      </c>
      <c r="F379" t="s">
        <v>569</v>
      </c>
      <c r="G379" t="s">
        <v>535</v>
      </c>
      <c r="H379" t="s">
        <v>535</v>
      </c>
      <c r="I379" t="s">
        <v>75</v>
      </c>
    </row>
    <row r="380" spans="1:9" ht="11.25" customHeight="1" x14ac:dyDescent="0.25">
      <c r="A380" t="s">
        <v>530</v>
      </c>
      <c r="B380" t="s">
        <v>147</v>
      </c>
      <c r="C380" t="s">
        <v>765</v>
      </c>
      <c r="D380" t="s">
        <v>766</v>
      </c>
      <c r="E380" t="s">
        <v>767</v>
      </c>
      <c r="F380" t="s">
        <v>711</v>
      </c>
      <c r="G380" t="s">
        <v>768</v>
      </c>
      <c r="H380" t="s">
        <v>535</v>
      </c>
      <c r="I380" t="s">
        <v>75</v>
      </c>
    </row>
    <row r="381" spans="1:9" ht="11.25" customHeight="1" x14ac:dyDescent="0.25">
      <c r="A381" t="s">
        <v>530</v>
      </c>
      <c r="B381" t="s">
        <v>147</v>
      </c>
      <c r="C381" t="s">
        <v>769</v>
      </c>
      <c r="D381" t="s">
        <v>770</v>
      </c>
      <c r="E381" t="s">
        <v>771</v>
      </c>
      <c r="F381" t="s">
        <v>772</v>
      </c>
      <c r="G381" t="s">
        <v>773</v>
      </c>
      <c r="H381" t="s">
        <v>535</v>
      </c>
      <c r="I381" t="s">
        <v>75</v>
      </c>
    </row>
    <row r="382" spans="1:9" ht="11.25" customHeight="1" x14ac:dyDescent="0.25">
      <c r="A382" t="s">
        <v>530</v>
      </c>
      <c r="B382" t="s">
        <v>147</v>
      </c>
      <c r="C382" t="s">
        <v>1731</v>
      </c>
      <c r="D382" t="s">
        <v>1732</v>
      </c>
      <c r="E382" t="s">
        <v>1733</v>
      </c>
      <c r="F382" t="s">
        <v>772</v>
      </c>
      <c r="G382" t="s">
        <v>1734</v>
      </c>
      <c r="H382" t="s">
        <v>535</v>
      </c>
      <c r="I382" t="s">
        <v>75</v>
      </c>
    </row>
    <row r="383" spans="1:9" ht="11.25" customHeight="1" x14ac:dyDescent="0.25">
      <c r="A383" t="s">
        <v>530</v>
      </c>
      <c r="B383" t="s">
        <v>147</v>
      </c>
      <c r="C383" t="s">
        <v>774</v>
      </c>
      <c r="D383" t="s">
        <v>775</v>
      </c>
      <c r="E383" t="s">
        <v>776</v>
      </c>
      <c r="F383" t="s">
        <v>777</v>
      </c>
      <c r="G383" t="s">
        <v>535</v>
      </c>
      <c r="H383" t="s">
        <v>535</v>
      </c>
      <c r="I383" t="s">
        <v>75</v>
      </c>
    </row>
    <row r="384" spans="1:9" ht="11.25" customHeight="1" x14ac:dyDescent="0.25">
      <c r="A384" t="s">
        <v>530</v>
      </c>
      <c r="B384" t="s">
        <v>147</v>
      </c>
      <c r="C384" t="s">
        <v>778</v>
      </c>
      <c r="D384" t="s">
        <v>779</v>
      </c>
      <c r="E384" t="s">
        <v>780</v>
      </c>
      <c r="F384" t="s">
        <v>781</v>
      </c>
      <c r="G384" t="s">
        <v>782</v>
      </c>
      <c r="H384" t="s">
        <v>535</v>
      </c>
      <c r="I384" t="s">
        <v>75</v>
      </c>
    </row>
    <row r="385" spans="1:9" ht="11.25" customHeight="1" x14ac:dyDescent="0.25">
      <c r="A385" t="s">
        <v>530</v>
      </c>
      <c r="B385" t="s">
        <v>147</v>
      </c>
      <c r="C385" t="s">
        <v>783</v>
      </c>
      <c r="D385" t="s">
        <v>784</v>
      </c>
      <c r="E385" t="s">
        <v>785</v>
      </c>
      <c r="F385" t="s">
        <v>786</v>
      </c>
      <c r="G385" t="s">
        <v>787</v>
      </c>
      <c r="H385" t="s">
        <v>535</v>
      </c>
      <c r="I385" t="s">
        <v>75</v>
      </c>
    </row>
    <row r="386" spans="1:9" ht="11.25" customHeight="1" x14ac:dyDescent="0.25">
      <c r="A386" t="s">
        <v>530</v>
      </c>
      <c r="B386" t="s">
        <v>147</v>
      </c>
      <c r="C386" t="s">
        <v>788</v>
      </c>
      <c r="D386" t="s">
        <v>789</v>
      </c>
      <c r="E386" t="s">
        <v>790</v>
      </c>
      <c r="F386" t="s">
        <v>791</v>
      </c>
      <c r="G386" t="s">
        <v>792</v>
      </c>
      <c r="H386" t="s">
        <v>535</v>
      </c>
      <c r="I386" t="s">
        <v>75</v>
      </c>
    </row>
    <row r="387" spans="1:9" ht="11.25" customHeight="1" x14ac:dyDescent="0.25">
      <c r="A387" t="s">
        <v>530</v>
      </c>
      <c r="B387" t="s">
        <v>147</v>
      </c>
      <c r="C387" t="s">
        <v>800</v>
      </c>
      <c r="D387" t="s">
        <v>801</v>
      </c>
      <c r="E387" t="s">
        <v>802</v>
      </c>
      <c r="F387" t="s">
        <v>803</v>
      </c>
      <c r="G387" t="s">
        <v>535</v>
      </c>
      <c r="H387" t="s">
        <v>535</v>
      </c>
      <c r="I387" t="s">
        <v>75</v>
      </c>
    </row>
    <row r="388" spans="1:9" ht="11.25" customHeight="1" x14ac:dyDescent="0.25">
      <c r="A388" t="s">
        <v>530</v>
      </c>
      <c r="B388" t="s">
        <v>147</v>
      </c>
      <c r="C388" t="s">
        <v>804</v>
      </c>
      <c r="D388" t="s">
        <v>805</v>
      </c>
      <c r="E388" t="s">
        <v>806</v>
      </c>
      <c r="F388" t="s">
        <v>693</v>
      </c>
      <c r="G388" t="s">
        <v>807</v>
      </c>
      <c r="H388" t="s">
        <v>535</v>
      </c>
      <c r="I388" t="s">
        <v>75</v>
      </c>
    </row>
    <row r="389" spans="1:9" ht="11.25" customHeight="1" x14ac:dyDescent="0.25">
      <c r="A389" t="s">
        <v>530</v>
      </c>
      <c r="B389" t="s">
        <v>147</v>
      </c>
      <c r="C389" t="s">
        <v>1735</v>
      </c>
      <c r="D389" t="s">
        <v>1736</v>
      </c>
      <c r="E389" t="s">
        <v>1737</v>
      </c>
      <c r="F389" t="s">
        <v>811</v>
      </c>
      <c r="G389" t="s">
        <v>1738</v>
      </c>
      <c r="H389" t="s">
        <v>535</v>
      </c>
      <c r="I389" t="s">
        <v>75</v>
      </c>
    </row>
    <row r="390" spans="1:9" ht="11.25" customHeight="1" x14ac:dyDescent="0.25">
      <c r="A390" t="s">
        <v>530</v>
      </c>
      <c r="B390" t="s">
        <v>147</v>
      </c>
      <c r="C390" t="s">
        <v>808</v>
      </c>
      <c r="D390" t="s">
        <v>809</v>
      </c>
      <c r="E390" t="s">
        <v>810</v>
      </c>
      <c r="F390" t="s">
        <v>811</v>
      </c>
      <c r="G390" t="s">
        <v>812</v>
      </c>
      <c r="H390" t="s">
        <v>535</v>
      </c>
      <c r="I390" t="s">
        <v>75</v>
      </c>
    </row>
    <row r="391" spans="1:9" ht="11.25" customHeight="1" x14ac:dyDescent="0.25">
      <c r="A391" t="s">
        <v>530</v>
      </c>
      <c r="B391" t="s">
        <v>147</v>
      </c>
      <c r="C391" t="s">
        <v>1739</v>
      </c>
      <c r="D391" t="s">
        <v>1740</v>
      </c>
      <c r="E391" t="s">
        <v>1741</v>
      </c>
      <c r="F391" t="s">
        <v>811</v>
      </c>
      <c r="G391" t="s">
        <v>535</v>
      </c>
      <c r="H391" t="s">
        <v>535</v>
      </c>
      <c r="I391" t="s">
        <v>75</v>
      </c>
    </row>
    <row r="392" spans="1:9" ht="11.25" customHeight="1" x14ac:dyDescent="0.25">
      <c r="A392" t="s">
        <v>530</v>
      </c>
      <c r="B392" t="s">
        <v>147</v>
      </c>
      <c r="C392" t="s">
        <v>1742</v>
      </c>
      <c r="D392" t="s">
        <v>1743</v>
      </c>
      <c r="E392" t="s">
        <v>1744</v>
      </c>
      <c r="F392" t="s">
        <v>711</v>
      </c>
      <c r="G392" t="s">
        <v>535</v>
      </c>
      <c r="H392" t="s">
        <v>535</v>
      </c>
      <c r="I392" t="s">
        <v>75</v>
      </c>
    </row>
    <row r="393" spans="1:9" ht="11.25" customHeight="1" x14ac:dyDescent="0.25">
      <c r="A393" t="s">
        <v>530</v>
      </c>
      <c r="B393" t="s">
        <v>147</v>
      </c>
      <c r="C393" t="s">
        <v>813</v>
      </c>
      <c r="D393" t="s">
        <v>814</v>
      </c>
      <c r="E393" t="s">
        <v>815</v>
      </c>
      <c r="F393" t="s">
        <v>816</v>
      </c>
      <c r="G393" t="s">
        <v>817</v>
      </c>
      <c r="H393" t="s">
        <v>535</v>
      </c>
      <c r="I393" t="s">
        <v>75</v>
      </c>
    </row>
    <row r="394" spans="1:9" ht="11.25" customHeight="1" x14ac:dyDescent="0.25">
      <c r="A394" t="s">
        <v>530</v>
      </c>
      <c r="B394" t="s">
        <v>147</v>
      </c>
      <c r="C394" t="s">
        <v>1745</v>
      </c>
      <c r="D394" t="s">
        <v>1746</v>
      </c>
      <c r="E394" t="s">
        <v>1747</v>
      </c>
      <c r="F394" t="s">
        <v>726</v>
      </c>
      <c r="G394" t="s">
        <v>535</v>
      </c>
      <c r="H394" t="s">
        <v>535</v>
      </c>
      <c r="I394" t="s">
        <v>75</v>
      </c>
    </row>
    <row r="395" spans="1:9" ht="11.25" customHeight="1" x14ac:dyDescent="0.25">
      <c r="A395" t="s">
        <v>530</v>
      </c>
      <c r="B395" t="s">
        <v>147</v>
      </c>
      <c r="C395" t="s">
        <v>1748</v>
      </c>
      <c r="D395" t="s">
        <v>1749</v>
      </c>
      <c r="E395" t="s">
        <v>1750</v>
      </c>
      <c r="F395" t="s">
        <v>918</v>
      </c>
      <c r="G395" t="s">
        <v>535</v>
      </c>
      <c r="H395" t="s">
        <v>535</v>
      </c>
      <c r="I395" t="s">
        <v>75</v>
      </c>
    </row>
    <row r="396" spans="1:9" ht="11.25" customHeight="1" x14ac:dyDescent="0.25">
      <c r="A396" t="s">
        <v>530</v>
      </c>
      <c r="B396" t="s">
        <v>147</v>
      </c>
      <c r="C396" t="s">
        <v>818</v>
      </c>
      <c r="D396" t="s">
        <v>819</v>
      </c>
      <c r="E396" t="s">
        <v>820</v>
      </c>
      <c r="F396" t="s">
        <v>711</v>
      </c>
      <c r="G396" t="s">
        <v>535</v>
      </c>
      <c r="H396" t="s">
        <v>535</v>
      </c>
      <c r="I396" t="s">
        <v>75</v>
      </c>
    </row>
    <row r="397" spans="1:9" ht="11.25" customHeight="1" x14ac:dyDescent="0.25">
      <c r="A397" t="s">
        <v>530</v>
      </c>
      <c r="B397" t="s">
        <v>147</v>
      </c>
      <c r="C397" t="s">
        <v>821</v>
      </c>
      <c r="D397" t="s">
        <v>822</v>
      </c>
      <c r="E397" t="s">
        <v>823</v>
      </c>
      <c r="F397" t="s">
        <v>577</v>
      </c>
      <c r="G397" t="s">
        <v>824</v>
      </c>
      <c r="H397" t="s">
        <v>535</v>
      </c>
      <c r="I397" t="s">
        <v>75</v>
      </c>
    </row>
    <row r="398" spans="1:9" ht="11.25" customHeight="1" x14ac:dyDescent="0.25">
      <c r="A398" t="s">
        <v>530</v>
      </c>
      <c r="B398" t="s">
        <v>147</v>
      </c>
      <c r="C398" t="s">
        <v>825</v>
      </c>
      <c r="D398" t="s">
        <v>826</v>
      </c>
      <c r="E398" t="s">
        <v>827</v>
      </c>
      <c r="F398" t="s">
        <v>688</v>
      </c>
      <c r="G398" t="s">
        <v>828</v>
      </c>
      <c r="H398" t="s">
        <v>535</v>
      </c>
      <c r="I398" t="s">
        <v>75</v>
      </c>
    </row>
    <row r="399" spans="1:9" ht="11.25" customHeight="1" x14ac:dyDescent="0.25">
      <c r="A399" t="s">
        <v>530</v>
      </c>
      <c r="B399" t="s">
        <v>147</v>
      </c>
      <c r="C399" t="s">
        <v>829</v>
      </c>
      <c r="D399" t="s">
        <v>830</v>
      </c>
      <c r="E399" t="s">
        <v>831</v>
      </c>
      <c r="F399" t="s">
        <v>600</v>
      </c>
      <c r="G399" t="s">
        <v>832</v>
      </c>
      <c r="H399" t="s">
        <v>535</v>
      </c>
      <c r="I399" t="s">
        <v>75</v>
      </c>
    </row>
    <row r="400" spans="1:9" ht="11.25" customHeight="1" x14ac:dyDescent="0.25">
      <c r="A400" t="s">
        <v>530</v>
      </c>
      <c r="B400" t="s">
        <v>147</v>
      </c>
      <c r="C400" t="s">
        <v>833</v>
      </c>
      <c r="D400" t="s">
        <v>834</v>
      </c>
      <c r="E400" t="s">
        <v>835</v>
      </c>
      <c r="F400" t="s">
        <v>679</v>
      </c>
      <c r="G400" t="s">
        <v>836</v>
      </c>
      <c r="H400" t="s">
        <v>535</v>
      </c>
      <c r="I400" t="s">
        <v>75</v>
      </c>
    </row>
    <row r="401" spans="1:9" ht="11.25" customHeight="1" x14ac:dyDescent="0.25">
      <c r="A401" t="s">
        <v>530</v>
      </c>
      <c r="B401" t="s">
        <v>147</v>
      </c>
      <c r="C401" t="s">
        <v>837</v>
      </c>
      <c r="D401" t="s">
        <v>838</v>
      </c>
      <c r="E401" t="s">
        <v>839</v>
      </c>
      <c r="F401" t="s">
        <v>840</v>
      </c>
      <c r="G401" t="s">
        <v>841</v>
      </c>
      <c r="H401" t="s">
        <v>535</v>
      </c>
      <c r="I401" t="s">
        <v>75</v>
      </c>
    </row>
    <row r="402" spans="1:9" ht="11.25" customHeight="1" x14ac:dyDescent="0.25">
      <c r="A402" t="s">
        <v>530</v>
      </c>
      <c r="B402" t="s">
        <v>147</v>
      </c>
      <c r="C402" t="s">
        <v>842</v>
      </c>
      <c r="D402" t="s">
        <v>843</v>
      </c>
      <c r="E402" t="s">
        <v>844</v>
      </c>
      <c r="F402" t="s">
        <v>711</v>
      </c>
      <c r="G402" t="s">
        <v>535</v>
      </c>
      <c r="H402" t="s">
        <v>535</v>
      </c>
      <c r="I402" t="s">
        <v>75</v>
      </c>
    </row>
    <row r="403" spans="1:9" ht="11.25" customHeight="1" x14ac:dyDescent="0.25">
      <c r="A403" t="s">
        <v>530</v>
      </c>
      <c r="B403" t="s">
        <v>147</v>
      </c>
      <c r="C403" t="s">
        <v>845</v>
      </c>
      <c r="D403" t="s">
        <v>846</v>
      </c>
      <c r="E403" t="s">
        <v>847</v>
      </c>
      <c r="F403" t="s">
        <v>848</v>
      </c>
      <c r="G403" t="s">
        <v>849</v>
      </c>
      <c r="H403" t="s">
        <v>535</v>
      </c>
      <c r="I403" t="s">
        <v>75</v>
      </c>
    </row>
    <row r="404" spans="1:9" ht="11.25" customHeight="1" x14ac:dyDescent="0.25">
      <c r="A404" t="s">
        <v>530</v>
      </c>
      <c r="B404" t="s">
        <v>147</v>
      </c>
      <c r="C404" t="s">
        <v>850</v>
      </c>
      <c r="D404" t="s">
        <v>851</v>
      </c>
      <c r="E404" t="s">
        <v>852</v>
      </c>
      <c r="F404" t="s">
        <v>811</v>
      </c>
      <c r="G404" t="s">
        <v>853</v>
      </c>
      <c r="H404" t="s">
        <v>535</v>
      </c>
      <c r="I404" t="s">
        <v>75</v>
      </c>
    </row>
    <row r="405" spans="1:9" ht="11.25" customHeight="1" x14ac:dyDescent="0.25">
      <c r="A405" t="s">
        <v>530</v>
      </c>
      <c r="B405" t="s">
        <v>147</v>
      </c>
      <c r="C405" t="s">
        <v>861</v>
      </c>
      <c r="D405" t="s">
        <v>862</v>
      </c>
      <c r="E405" t="s">
        <v>863</v>
      </c>
      <c r="F405" t="s">
        <v>605</v>
      </c>
      <c r="G405" t="s">
        <v>864</v>
      </c>
      <c r="H405" t="s">
        <v>535</v>
      </c>
      <c r="I405" t="s">
        <v>75</v>
      </c>
    </row>
    <row r="406" spans="1:9" ht="11.25" customHeight="1" x14ac:dyDescent="0.25">
      <c r="A406" t="s">
        <v>530</v>
      </c>
      <c r="B406" t="s">
        <v>147</v>
      </c>
      <c r="C406" t="s">
        <v>865</v>
      </c>
      <c r="D406" t="s">
        <v>866</v>
      </c>
      <c r="E406" t="s">
        <v>867</v>
      </c>
      <c r="F406" t="s">
        <v>803</v>
      </c>
      <c r="G406" t="s">
        <v>868</v>
      </c>
      <c r="H406" t="s">
        <v>535</v>
      </c>
      <c r="I406" t="s">
        <v>75</v>
      </c>
    </row>
    <row r="407" spans="1:9" ht="11.25" customHeight="1" x14ac:dyDescent="0.25">
      <c r="A407" t="s">
        <v>530</v>
      </c>
      <c r="B407" t="s">
        <v>147</v>
      </c>
      <c r="C407" t="s">
        <v>872</v>
      </c>
      <c r="D407" t="s">
        <v>873</v>
      </c>
      <c r="E407" t="s">
        <v>874</v>
      </c>
      <c r="F407" t="s">
        <v>688</v>
      </c>
      <c r="G407" t="s">
        <v>875</v>
      </c>
      <c r="H407" t="s">
        <v>535</v>
      </c>
      <c r="I407" t="s">
        <v>75</v>
      </c>
    </row>
    <row r="408" spans="1:9" ht="11.25" customHeight="1" x14ac:dyDescent="0.25">
      <c r="A408" t="s">
        <v>530</v>
      </c>
      <c r="B408" t="s">
        <v>147</v>
      </c>
      <c r="C408" t="s">
        <v>1751</v>
      </c>
      <c r="D408" t="s">
        <v>1752</v>
      </c>
      <c r="E408" t="s">
        <v>1753</v>
      </c>
      <c r="F408" t="s">
        <v>926</v>
      </c>
      <c r="G408" t="s">
        <v>535</v>
      </c>
      <c r="H408" t="s">
        <v>535</v>
      </c>
      <c r="I408" t="s">
        <v>75</v>
      </c>
    </row>
    <row r="409" spans="1:9" ht="11.25" customHeight="1" x14ac:dyDescent="0.25">
      <c r="A409" t="s">
        <v>530</v>
      </c>
      <c r="B409" t="s">
        <v>147</v>
      </c>
      <c r="C409" t="s">
        <v>876</v>
      </c>
      <c r="D409" t="s">
        <v>877</v>
      </c>
      <c r="E409" t="s">
        <v>878</v>
      </c>
      <c r="F409" t="s">
        <v>600</v>
      </c>
      <c r="G409" t="s">
        <v>879</v>
      </c>
      <c r="H409" t="s">
        <v>535</v>
      </c>
      <c r="I409" t="s">
        <v>75</v>
      </c>
    </row>
    <row r="410" spans="1:9" ht="11.25" customHeight="1" x14ac:dyDescent="0.25">
      <c r="A410" t="s">
        <v>530</v>
      </c>
      <c r="B410" t="s">
        <v>147</v>
      </c>
      <c r="C410" t="s">
        <v>884</v>
      </c>
      <c r="D410" t="s">
        <v>885</v>
      </c>
      <c r="E410" t="s">
        <v>886</v>
      </c>
      <c r="F410" t="s">
        <v>693</v>
      </c>
      <c r="G410" t="s">
        <v>535</v>
      </c>
      <c r="H410" t="s">
        <v>535</v>
      </c>
      <c r="I410" t="s">
        <v>75</v>
      </c>
    </row>
    <row r="411" spans="1:9" ht="11.25" customHeight="1" x14ac:dyDescent="0.25">
      <c r="A411" t="s">
        <v>530</v>
      </c>
      <c r="B411" t="s">
        <v>147</v>
      </c>
      <c r="C411" t="s">
        <v>1754</v>
      </c>
      <c r="D411" t="s">
        <v>1755</v>
      </c>
      <c r="E411" t="s">
        <v>1756</v>
      </c>
      <c r="F411" t="s">
        <v>1757</v>
      </c>
      <c r="G411" t="s">
        <v>535</v>
      </c>
      <c r="H411" t="s">
        <v>535</v>
      </c>
      <c r="I411" t="s">
        <v>75</v>
      </c>
    </row>
    <row r="412" spans="1:9" ht="11.25" customHeight="1" x14ac:dyDescent="0.25">
      <c r="A412" t="s">
        <v>530</v>
      </c>
      <c r="B412" t="s">
        <v>147</v>
      </c>
      <c r="C412" t="s">
        <v>887</v>
      </c>
      <c r="D412" t="s">
        <v>888</v>
      </c>
      <c r="E412" t="s">
        <v>889</v>
      </c>
      <c r="F412" t="s">
        <v>799</v>
      </c>
      <c r="G412" t="s">
        <v>535</v>
      </c>
      <c r="H412" t="s">
        <v>535</v>
      </c>
      <c r="I412" t="s">
        <v>75</v>
      </c>
    </row>
    <row r="413" spans="1:9" ht="11.25" customHeight="1" x14ac:dyDescent="0.25">
      <c r="A413" t="s">
        <v>530</v>
      </c>
      <c r="B413" t="s">
        <v>147</v>
      </c>
      <c r="C413" t="s">
        <v>893</v>
      </c>
      <c r="D413" t="s">
        <v>894</v>
      </c>
      <c r="E413" t="s">
        <v>895</v>
      </c>
      <c r="F413" t="s">
        <v>799</v>
      </c>
      <c r="G413" t="s">
        <v>535</v>
      </c>
      <c r="H413" t="s">
        <v>535</v>
      </c>
      <c r="I413" t="s">
        <v>75</v>
      </c>
    </row>
    <row r="414" spans="1:9" ht="11.25" customHeight="1" x14ac:dyDescent="0.25">
      <c r="A414" t="s">
        <v>530</v>
      </c>
      <c r="B414" t="s">
        <v>147</v>
      </c>
      <c r="C414" t="s">
        <v>896</v>
      </c>
      <c r="D414" t="s">
        <v>897</v>
      </c>
      <c r="E414" t="s">
        <v>898</v>
      </c>
      <c r="F414" t="s">
        <v>803</v>
      </c>
      <c r="G414" t="s">
        <v>899</v>
      </c>
      <c r="H414" t="s">
        <v>535</v>
      </c>
      <c r="I414" t="s">
        <v>75</v>
      </c>
    </row>
    <row r="415" spans="1:9" ht="11.25" customHeight="1" x14ac:dyDescent="0.25">
      <c r="A415" t="s">
        <v>530</v>
      </c>
      <c r="B415" t="s">
        <v>147</v>
      </c>
      <c r="C415" t="s">
        <v>900</v>
      </c>
      <c r="D415" t="s">
        <v>901</v>
      </c>
      <c r="E415" t="s">
        <v>902</v>
      </c>
      <c r="F415" t="s">
        <v>675</v>
      </c>
      <c r="G415" t="s">
        <v>903</v>
      </c>
      <c r="H415" t="s">
        <v>535</v>
      </c>
      <c r="I415" t="s">
        <v>75</v>
      </c>
    </row>
    <row r="416" spans="1:9" ht="11.25" customHeight="1" x14ac:dyDescent="0.25">
      <c r="A416" t="s">
        <v>530</v>
      </c>
      <c r="B416" t="s">
        <v>147</v>
      </c>
      <c r="C416" t="s">
        <v>904</v>
      </c>
      <c r="D416" t="s">
        <v>905</v>
      </c>
      <c r="E416" t="s">
        <v>906</v>
      </c>
      <c r="F416" t="s">
        <v>667</v>
      </c>
      <c r="G416" t="s">
        <v>907</v>
      </c>
      <c r="H416" t="s">
        <v>535</v>
      </c>
      <c r="I416" t="s">
        <v>75</v>
      </c>
    </row>
    <row r="417" spans="1:9" ht="11.25" customHeight="1" x14ac:dyDescent="0.25">
      <c r="A417" t="s">
        <v>530</v>
      </c>
      <c r="B417" t="s">
        <v>147</v>
      </c>
      <c r="C417" t="s">
        <v>912</v>
      </c>
      <c r="D417" t="s">
        <v>913</v>
      </c>
      <c r="E417" t="s">
        <v>914</v>
      </c>
      <c r="F417" t="s">
        <v>811</v>
      </c>
      <c r="G417" t="s">
        <v>535</v>
      </c>
      <c r="H417" t="s">
        <v>535</v>
      </c>
      <c r="I417" t="s">
        <v>75</v>
      </c>
    </row>
    <row r="418" spans="1:9" ht="11.25" customHeight="1" x14ac:dyDescent="0.25">
      <c r="A418" t="s">
        <v>530</v>
      </c>
      <c r="B418" t="s">
        <v>147</v>
      </c>
      <c r="C418" t="s">
        <v>1758</v>
      </c>
      <c r="D418" t="s">
        <v>1759</v>
      </c>
      <c r="E418" t="s">
        <v>1760</v>
      </c>
      <c r="F418" t="s">
        <v>755</v>
      </c>
      <c r="G418" t="s">
        <v>535</v>
      </c>
      <c r="H418" t="s">
        <v>535</v>
      </c>
      <c r="I418" t="s">
        <v>75</v>
      </c>
    </row>
    <row r="419" spans="1:9" ht="11.25" customHeight="1" x14ac:dyDescent="0.25">
      <c r="A419" t="s">
        <v>530</v>
      </c>
      <c r="B419" t="s">
        <v>147</v>
      </c>
      <c r="C419" t="s">
        <v>919</v>
      </c>
      <c r="D419" t="s">
        <v>920</v>
      </c>
      <c r="E419" t="s">
        <v>921</v>
      </c>
      <c r="F419" t="s">
        <v>577</v>
      </c>
      <c r="G419" t="s">
        <v>922</v>
      </c>
      <c r="H419" t="s">
        <v>535</v>
      </c>
      <c r="I419" t="s">
        <v>75</v>
      </c>
    </row>
    <row r="420" spans="1:9" ht="11.25" customHeight="1" x14ac:dyDescent="0.25">
      <c r="A420" t="s">
        <v>530</v>
      </c>
      <c r="B420" t="s">
        <v>147</v>
      </c>
      <c r="C420" t="s">
        <v>1761</v>
      </c>
      <c r="D420" t="s">
        <v>1762</v>
      </c>
      <c r="E420" t="s">
        <v>1763</v>
      </c>
      <c r="F420" t="s">
        <v>679</v>
      </c>
      <c r="G420" t="s">
        <v>1764</v>
      </c>
      <c r="H420" t="s">
        <v>535</v>
      </c>
      <c r="I420" t="s">
        <v>75</v>
      </c>
    </row>
    <row r="421" spans="1:9" ht="11.25" customHeight="1" x14ac:dyDescent="0.25">
      <c r="A421" t="s">
        <v>530</v>
      </c>
      <c r="B421" t="s">
        <v>147</v>
      </c>
      <c r="C421" t="s">
        <v>923</v>
      </c>
      <c r="D421" t="s">
        <v>924</v>
      </c>
      <c r="E421" t="s">
        <v>925</v>
      </c>
      <c r="F421" t="s">
        <v>926</v>
      </c>
      <c r="G421" t="s">
        <v>535</v>
      </c>
      <c r="H421" t="s">
        <v>535</v>
      </c>
      <c r="I421" t="s">
        <v>75</v>
      </c>
    </row>
    <row r="422" spans="1:9" ht="11.25" customHeight="1" x14ac:dyDescent="0.25">
      <c r="A422" t="s">
        <v>530</v>
      </c>
      <c r="B422" t="s">
        <v>147</v>
      </c>
      <c r="C422" t="s">
        <v>927</v>
      </c>
      <c r="D422" t="s">
        <v>928</v>
      </c>
      <c r="E422" t="s">
        <v>929</v>
      </c>
      <c r="F422" t="s">
        <v>860</v>
      </c>
      <c r="G422" t="s">
        <v>930</v>
      </c>
      <c r="H422" t="s">
        <v>535</v>
      </c>
      <c r="I422" t="s">
        <v>75</v>
      </c>
    </row>
    <row r="423" spans="1:9" ht="11.25" customHeight="1" x14ac:dyDescent="0.25">
      <c r="A423" t="s">
        <v>530</v>
      </c>
      <c r="B423" t="s">
        <v>147</v>
      </c>
      <c r="C423" t="s">
        <v>934</v>
      </c>
      <c r="D423" t="s">
        <v>935</v>
      </c>
      <c r="E423" t="s">
        <v>936</v>
      </c>
      <c r="F423" t="s">
        <v>722</v>
      </c>
      <c r="G423" t="s">
        <v>535</v>
      </c>
      <c r="H423" t="s">
        <v>535</v>
      </c>
      <c r="I423" t="s">
        <v>75</v>
      </c>
    </row>
    <row r="424" spans="1:9" ht="11.25" customHeight="1" x14ac:dyDescent="0.25">
      <c r="A424" t="s">
        <v>530</v>
      </c>
      <c r="B424" t="s">
        <v>147</v>
      </c>
      <c r="C424" t="s">
        <v>1765</v>
      </c>
      <c r="D424" t="s">
        <v>1766</v>
      </c>
      <c r="E424" t="s">
        <v>1767</v>
      </c>
      <c r="F424" t="s">
        <v>755</v>
      </c>
      <c r="G424" t="s">
        <v>535</v>
      </c>
      <c r="H424" t="s">
        <v>535</v>
      </c>
      <c r="I424" t="s">
        <v>75</v>
      </c>
    </row>
    <row r="425" spans="1:9" ht="11.25" customHeight="1" x14ac:dyDescent="0.25">
      <c r="A425" t="s">
        <v>530</v>
      </c>
      <c r="B425" t="s">
        <v>147</v>
      </c>
      <c r="C425" t="s">
        <v>1768</v>
      </c>
      <c r="D425" t="s">
        <v>1769</v>
      </c>
      <c r="E425" t="s">
        <v>1770</v>
      </c>
      <c r="F425" t="s">
        <v>811</v>
      </c>
      <c r="G425" t="s">
        <v>1771</v>
      </c>
      <c r="H425" t="s">
        <v>535</v>
      </c>
      <c r="I425" t="s">
        <v>75</v>
      </c>
    </row>
    <row r="426" spans="1:9" ht="11.25" customHeight="1" x14ac:dyDescent="0.25">
      <c r="A426" t="s">
        <v>530</v>
      </c>
      <c r="B426" t="s">
        <v>147</v>
      </c>
      <c r="C426" t="s">
        <v>1772</v>
      </c>
      <c r="D426" t="s">
        <v>1773</v>
      </c>
      <c r="E426" t="s">
        <v>1774</v>
      </c>
      <c r="F426" t="s">
        <v>592</v>
      </c>
      <c r="G426" t="s">
        <v>535</v>
      </c>
      <c r="H426" t="s">
        <v>535</v>
      </c>
      <c r="I426" t="s">
        <v>75</v>
      </c>
    </row>
    <row r="427" spans="1:9" ht="11.25" customHeight="1" x14ac:dyDescent="0.25">
      <c r="A427" t="s">
        <v>530</v>
      </c>
      <c r="B427" t="s">
        <v>147</v>
      </c>
      <c r="C427" t="s">
        <v>941</v>
      </c>
      <c r="D427" t="s">
        <v>942</v>
      </c>
      <c r="E427" t="s">
        <v>943</v>
      </c>
      <c r="F427" t="s">
        <v>840</v>
      </c>
      <c r="G427" t="s">
        <v>944</v>
      </c>
      <c r="H427" t="s">
        <v>535</v>
      </c>
      <c r="I427" t="s">
        <v>75</v>
      </c>
    </row>
    <row r="428" spans="1:9" ht="11.25" customHeight="1" x14ac:dyDescent="0.25">
      <c r="A428" t="s">
        <v>530</v>
      </c>
      <c r="B428" t="s">
        <v>147</v>
      </c>
      <c r="C428" t="s">
        <v>949</v>
      </c>
      <c r="D428" t="s">
        <v>950</v>
      </c>
      <c r="E428" t="s">
        <v>951</v>
      </c>
      <c r="F428" t="s">
        <v>952</v>
      </c>
      <c r="G428" t="s">
        <v>953</v>
      </c>
      <c r="H428" t="s">
        <v>535</v>
      </c>
      <c r="I428" t="s">
        <v>75</v>
      </c>
    </row>
    <row r="429" spans="1:9" ht="11.25" customHeight="1" x14ac:dyDescent="0.25">
      <c r="A429" t="s">
        <v>530</v>
      </c>
      <c r="B429" t="s">
        <v>147</v>
      </c>
      <c r="C429" t="s">
        <v>1775</v>
      </c>
      <c r="D429" t="s">
        <v>1776</v>
      </c>
      <c r="E429" t="s">
        <v>1777</v>
      </c>
      <c r="F429" t="s">
        <v>1712</v>
      </c>
      <c r="G429" t="s">
        <v>1778</v>
      </c>
      <c r="H429" t="s">
        <v>535</v>
      </c>
      <c r="I429" t="s">
        <v>75</v>
      </c>
    </row>
    <row r="430" spans="1:9" ht="11.25" customHeight="1" x14ac:dyDescent="0.25">
      <c r="A430" t="s">
        <v>530</v>
      </c>
      <c r="B430" t="s">
        <v>147</v>
      </c>
      <c r="C430" t="s">
        <v>1779</v>
      </c>
      <c r="D430" t="s">
        <v>1780</v>
      </c>
      <c r="E430" t="s">
        <v>1781</v>
      </c>
      <c r="F430" t="s">
        <v>755</v>
      </c>
      <c r="G430" t="s">
        <v>535</v>
      </c>
      <c r="H430" t="s">
        <v>535</v>
      </c>
      <c r="I430" t="s">
        <v>75</v>
      </c>
    </row>
    <row r="431" spans="1:9" ht="11.25" customHeight="1" x14ac:dyDescent="0.25">
      <c r="A431" t="s">
        <v>530</v>
      </c>
      <c r="B431" t="s">
        <v>147</v>
      </c>
      <c r="C431" t="s">
        <v>1782</v>
      </c>
      <c r="D431" t="s">
        <v>1783</v>
      </c>
      <c r="E431" t="s">
        <v>1784</v>
      </c>
      <c r="F431" t="s">
        <v>684</v>
      </c>
      <c r="G431" t="s">
        <v>1785</v>
      </c>
      <c r="H431" t="s">
        <v>535</v>
      </c>
      <c r="I431" t="s">
        <v>75</v>
      </c>
    </row>
    <row r="432" spans="1:9" ht="11.25" customHeight="1" x14ac:dyDescent="0.25">
      <c r="A432" t="s">
        <v>530</v>
      </c>
      <c r="B432" t="s">
        <v>147</v>
      </c>
      <c r="C432" t="s">
        <v>1786</v>
      </c>
      <c r="D432" t="s">
        <v>1787</v>
      </c>
      <c r="E432" t="s">
        <v>1788</v>
      </c>
      <c r="F432" t="s">
        <v>693</v>
      </c>
      <c r="G432" t="s">
        <v>1000</v>
      </c>
      <c r="H432" t="s">
        <v>535</v>
      </c>
      <c r="I432" t="s">
        <v>75</v>
      </c>
    </row>
    <row r="433" spans="1:9" ht="11.25" customHeight="1" x14ac:dyDescent="0.25">
      <c r="A433" t="s">
        <v>530</v>
      </c>
      <c r="B433" t="s">
        <v>147</v>
      </c>
      <c r="C433" t="s">
        <v>964</v>
      </c>
      <c r="D433" t="s">
        <v>965</v>
      </c>
      <c r="E433" t="s">
        <v>966</v>
      </c>
      <c r="F433" t="s">
        <v>967</v>
      </c>
      <c r="G433" t="s">
        <v>968</v>
      </c>
      <c r="H433" t="s">
        <v>535</v>
      </c>
      <c r="I433" t="s">
        <v>75</v>
      </c>
    </row>
    <row r="434" spans="1:9" ht="11.25" customHeight="1" x14ac:dyDescent="0.25">
      <c r="A434" t="s">
        <v>530</v>
      </c>
      <c r="B434" t="s">
        <v>147</v>
      </c>
      <c r="C434" t="s">
        <v>972</v>
      </c>
      <c r="D434" t="s">
        <v>973</v>
      </c>
      <c r="E434" t="s">
        <v>974</v>
      </c>
      <c r="F434" t="s">
        <v>618</v>
      </c>
      <c r="G434" t="s">
        <v>535</v>
      </c>
      <c r="H434" t="s">
        <v>535</v>
      </c>
      <c r="I434" t="s">
        <v>75</v>
      </c>
    </row>
    <row r="435" spans="1:9" ht="11.25" customHeight="1" x14ac:dyDescent="0.25">
      <c r="A435" t="s">
        <v>530</v>
      </c>
      <c r="B435" t="s">
        <v>147</v>
      </c>
      <c r="C435" t="s">
        <v>975</v>
      </c>
      <c r="D435" t="s">
        <v>976</v>
      </c>
      <c r="E435" t="s">
        <v>977</v>
      </c>
      <c r="F435" t="s">
        <v>978</v>
      </c>
      <c r="G435" t="s">
        <v>979</v>
      </c>
      <c r="H435" t="s">
        <v>535</v>
      </c>
      <c r="I435" t="s">
        <v>75</v>
      </c>
    </row>
    <row r="436" spans="1:9" ht="11.25" customHeight="1" x14ac:dyDescent="0.25">
      <c r="A436" t="s">
        <v>530</v>
      </c>
      <c r="B436" t="s">
        <v>147</v>
      </c>
      <c r="C436" t="s">
        <v>980</v>
      </c>
      <c r="D436" t="s">
        <v>981</v>
      </c>
      <c r="E436" t="s">
        <v>982</v>
      </c>
      <c r="F436" t="s">
        <v>711</v>
      </c>
      <c r="G436" t="s">
        <v>983</v>
      </c>
      <c r="H436" t="s">
        <v>535</v>
      </c>
      <c r="I436" t="s">
        <v>75</v>
      </c>
    </row>
    <row r="437" spans="1:9" ht="11.25" customHeight="1" x14ac:dyDescent="0.25">
      <c r="A437" t="s">
        <v>530</v>
      </c>
      <c r="B437" t="s">
        <v>147</v>
      </c>
      <c r="C437" t="s">
        <v>1789</v>
      </c>
      <c r="D437" t="s">
        <v>1790</v>
      </c>
      <c r="E437" t="s">
        <v>646</v>
      </c>
      <c r="F437" t="s">
        <v>1791</v>
      </c>
      <c r="G437" t="s">
        <v>535</v>
      </c>
      <c r="H437" t="s">
        <v>535</v>
      </c>
      <c r="I437" t="s">
        <v>75</v>
      </c>
    </row>
    <row r="438" spans="1:9" ht="11.25" customHeight="1" x14ac:dyDescent="0.25">
      <c r="A438" t="s">
        <v>530</v>
      </c>
      <c r="B438" t="s">
        <v>147</v>
      </c>
      <c r="C438" t="s">
        <v>1792</v>
      </c>
      <c r="D438" t="s">
        <v>1793</v>
      </c>
      <c r="E438" t="s">
        <v>646</v>
      </c>
      <c r="F438" t="s">
        <v>1794</v>
      </c>
      <c r="G438" t="s">
        <v>1795</v>
      </c>
      <c r="H438" t="s">
        <v>535</v>
      </c>
      <c r="I438" t="s">
        <v>75</v>
      </c>
    </row>
    <row r="439" spans="1:9" ht="11.25" customHeight="1" x14ac:dyDescent="0.25">
      <c r="A439" t="s">
        <v>530</v>
      </c>
      <c r="B439" t="s">
        <v>147</v>
      </c>
      <c r="C439" t="s">
        <v>987</v>
      </c>
      <c r="D439" t="s">
        <v>988</v>
      </c>
      <c r="E439" t="s">
        <v>989</v>
      </c>
      <c r="F439" t="s">
        <v>777</v>
      </c>
      <c r="G439" t="s">
        <v>990</v>
      </c>
      <c r="H439" t="s">
        <v>535</v>
      </c>
      <c r="I439" t="s">
        <v>75</v>
      </c>
    </row>
    <row r="440" spans="1:9" ht="11.25" customHeight="1" x14ac:dyDescent="0.25">
      <c r="A440" t="s">
        <v>530</v>
      </c>
      <c r="B440" t="s">
        <v>147</v>
      </c>
      <c r="C440" t="s">
        <v>997</v>
      </c>
      <c r="D440" t="s">
        <v>998</v>
      </c>
      <c r="E440" t="s">
        <v>999</v>
      </c>
      <c r="F440" t="s">
        <v>610</v>
      </c>
      <c r="G440" t="s">
        <v>1000</v>
      </c>
      <c r="H440" t="s">
        <v>535</v>
      </c>
      <c r="I440" t="s">
        <v>75</v>
      </c>
    </row>
    <row r="441" spans="1:9" ht="11.25" customHeight="1" x14ac:dyDescent="0.25">
      <c r="A441" t="s">
        <v>530</v>
      </c>
      <c r="B441" t="s">
        <v>147</v>
      </c>
      <c r="C441" t="s">
        <v>1001</v>
      </c>
      <c r="D441" t="s">
        <v>1002</v>
      </c>
      <c r="E441" t="s">
        <v>1003</v>
      </c>
      <c r="F441" t="s">
        <v>667</v>
      </c>
      <c r="G441" t="s">
        <v>1004</v>
      </c>
      <c r="H441" t="s">
        <v>535</v>
      </c>
      <c r="I441" t="s">
        <v>75</v>
      </c>
    </row>
    <row r="442" spans="1:9" ht="11.25" customHeight="1" x14ac:dyDescent="0.25">
      <c r="A442" t="s">
        <v>530</v>
      </c>
      <c r="B442" t="s">
        <v>147</v>
      </c>
      <c r="C442" t="s">
        <v>1005</v>
      </c>
      <c r="D442" t="s">
        <v>1006</v>
      </c>
      <c r="E442" t="s">
        <v>1007</v>
      </c>
      <c r="F442" t="s">
        <v>577</v>
      </c>
      <c r="G442" t="s">
        <v>535</v>
      </c>
      <c r="H442" t="s">
        <v>535</v>
      </c>
      <c r="I442" t="s">
        <v>75</v>
      </c>
    </row>
    <row r="443" spans="1:9" ht="11.25" customHeight="1" x14ac:dyDescent="0.25">
      <c r="A443" t="s">
        <v>530</v>
      </c>
      <c r="B443" t="s">
        <v>147</v>
      </c>
      <c r="C443" t="s">
        <v>1014</v>
      </c>
      <c r="D443" t="s">
        <v>1015</v>
      </c>
      <c r="E443" t="s">
        <v>1016</v>
      </c>
      <c r="F443" t="s">
        <v>605</v>
      </c>
      <c r="G443" t="s">
        <v>1017</v>
      </c>
      <c r="H443" t="s">
        <v>535</v>
      </c>
      <c r="I443" t="s">
        <v>75</v>
      </c>
    </row>
    <row r="444" spans="1:9" ht="11.25" customHeight="1" x14ac:dyDescent="0.25">
      <c r="A444" t="s">
        <v>530</v>
      </c>
      <c r="B444" t="s">
        <v>147</v>
      </c>
      <c r="C444" t="s">
        <v>1018</v>
      </c>
      <c r="D444" t="s">
        <v>1019</v>
      </c>
      <c r="E444" t="s">
        <v>1020</v>
      </c>
      <c r="F444" t="s">
        <v>1021</v>
      </c>
      <c r="G444" t="s">
        <v>535</v>
      </c>
      <c r="H444" t="s">
        <v>535</v>
      </c>
      <c r="I444" t="s">
        <v>75</v>
      </c>
    </row>
    <row r="445" spans="1:9" ht="11.25" customHeight="1" x14ac:dyDescent="0.25">
      <c r="A445" t="s">
        <v>530</v>
      </c>
      <c r="B445" t="s">
        <v>147</v>
      </c>
      <c r="C445" t="s">
        <v>1022</v>
      </c>
      <c r="D445" t="s">
        <v>1023</v>
      </c>
      <c r="E445" t="s">
        <v>1024</v>
      </c>
      <c r="F445" t="s">
        <v>1025</v>
      </c>
      <c r="G445" t="s">
        <v>535</v>
      </c>
      <c r="H445" t="s">
        <v>535</v>
      </c>
      <c r="I445" t="s">
        <v>75</v>
      </c>
    </row>
    <row r="446" spans="1:9" ht="11.25" customHeight="1" x14ac:dyDescent="0.25">
      <c r="A446" t="s">
        <v>530</v>
      </c>
      <c r="B446" t="s">
        <v>147</v>
      </c>
      <c r="C446" t="s">
        <v>1029</v>
      </c>
      <c r="D446" t="s">
        <v>1030</v>
      </c>
      <c r="E446" t="s">
        <v>1031</v>
      </c>
      <c r="F446" t="s">
        <v>926</v>
      </c>
      <c r="G446" t="s">
        <v>535</v>
      </c>
      <c r="H446" t="s">
        <v>535</v>
      </c>
      <c r="I446" t="s">
        <v>75</v>
      </c>
    </row>
    <row r="447" spans="1:9" ht="11.25" customHeight="1" x14ac:dyDescent="0.25">
      <c r="A447" t="s">
        <v>530</v>
      </c>
      <c r="B447" t="s">
        <v>147</v>
      </c>
      <c r="C447" t="s">
        <v>1796</v>
      </c>
      <c r="D447" t="s">
        <v>1797</v>
      </c>
      <c r="E447" t="s">
        <v>1798</v>
      </c>
      <c r="F447" t="s">
        <v>577</v>
      </c>
      <c r="G447" t="s">
        <v>535</v>
      </c>
      <c r="H447" t="s">
        <v>535</v>
      </c>
      <c r="I447" t="s">
        <v>75</v>
      </c>
    </row>
    <row r="448" spans="1:9" ht="11.25" customHeight="1" x14ac:dyDescent="0.25">
      <c r="A448" t="s">
        <v>530</v>
      </c>
      <c r="B448" t="s">
        <v>147</v>
      </c>
      <c r="C448" t="s">
        <v>1799</v>
      </c>
      <c r="D448" t="s">
        <v>1800</v>
      </c>
      <c r="E448" t="s">
        <v>1801</v>
      </c>
      <c r="F448" t="s">
        <v>1025</v>
      </c>
      <c r="G448" t="s">
        <v>535</v>
      </c>
      <c r="H448" t="s">
        <v>535</v>
      </c>
      <c r="I448" t="s">
        <v>75</v>
      </c>
    </row>
    <row r="449" spans="1:9" ht="11.25" customHeight="1" x14ac:dyDescent="0.25">
      <c r="A449" t="s">
        <v>530</v>
      </c>
      <c r="B449" t="s">
        <v>147</v>
      </c>
      <c r="C449" t="s">
        <v>1802</v>
      </c>
      <c r="D449" t="s">
        <v>1803</v>
      </c>
      <c r="E449" t="s">
        <v>1804</v>
      </c>
      <c r="F449" t="s">
        <v>926</v>
      </c>
      <c r="G449" t="s">
        <v>535</v>
      </c>
      <c r="H449" t="s">
        <v>535</v>
      </c>
      <c r="I449" t="s">
        <v>75</v>
      </c>
    </row>
    <row r="450" spans="1:9" ht="11.25" customHeight="1" x14ac:dyDescent="0.25">
      <c r="A450" t="s">
        <v>530</v>
      </c>
      <c r="B450" t="s">
        <v>147</v>
      </c>
      <c r="C450" t="s">
        <v>1805</v>
      </c>
      <c r="D450" t="s">
        <v>1806</v>
      </c>
      <c r="E450" t="s">
        <v>1807</v>
      </c>
      <c r="F450" t="s">
        <v>1712</v>
      </c>
      <c r="G450" t="s">
        <v>1808</v>
      </c>
      <c r="H450" t="s">
        <v>535</v>
      </c>
      <c r="I450" t="s">
        <v>75</v>
      </c>
    </row>
    <row r="451" spans="1:9" ht="11.25" customHeight="1" x14ac:dyDescent="0.25">
      <c r="A451" t="s">
        <v>530</v>
      </c>
      <c r="B451" t="s">
        <v>147</v>
      </c>
      <c r="C451" t="s">
        <v>1035</v>
      </c>
      <c r="D451" t="s">
        <v>1036</v>
      </c>
      <c r="E451" t="s">
        <v>1037</v>
      </c>
      <c r="F451" t="s">
        <v>693</v>
      </c>
      <c r="G451" t="s">
        <v>535</v>
      </c>
      <c r="H451" t="s">
        <v>535</v>
      </c>
      <c r="I451" t="s">
        <v>75</v>
      </c>
    </row>
    <row r="452" spans="1:9" ht="11.25" customHeight="1" x14ac:dyDescent="0.25">
      <c r="A452" t="s">
        <v>530</v>
      </c>
      <c r="B452" t="s">
        <v>147</v>
      </c>
      <c r="C452" t="s">
        <v>1038</v>
      </c>
      <c r="D452" t="s">
        <v>1039</v>
      </c>
      <c r="E452" t="s">
        <v>1040</v>
      </c>
      <c r="F452" t="s">
        <v>693</v>
      </c>
      <c r="G452" t="s">
        <v>1041</v>
      </c>
      <c r="H452" t="s">
        <v>535</v>
      </c>
      <c r="I452" t="s">
        <v>75</v>
      </c>
    </row>
    <row r="453" spans="1:9" ht="11.25" customHeight="1" x14ac:dyDescent="0.25">
      <c r="A453" t="s">
        <v>530</v>
      </c>
      <c r="B453" t="s">
        <v>147</v>
      </c>
      <c r="C453" t="s">
        <v>1042</v>
      </c>
      <c r="D453" t="s">
        <v>1043</v>
      </c>
      <c r="E453" t="s">
        <v>1044</v>
      </c>
      <c r="F453" t="s">
        <v>577</v>
      </c>
      <c r="G453" t="s">
        <v>535</v>
      </c>
      <c r="H453" t="s">
        <v>535</v>
      </c>
      <c r="I453" t="s">
        <v>75</v>
      </c>
    </row>
    <row r="454" spans="1:9" ht="11.25" customHeight="1" x14ac:dyDescent="0.25">
      <c r="A454" t="s">
        <v>530</v>
      </c>
      <c r="B454" t="s">
        <v>147</v>
      </c>
      <c r="C454" t="s">
        <v>1809</v>
      </c>
      <c r="D454" t="s">
        <v>1810</v>
      </c>
      <c r="E454" t="s">
        <v>1811</v>
      </c>
      <c r="F454" t="s">
        <v>883</v>
      </c>
      <c r="G454" t="s">
        <v>535</v>
      </c>
      <c r="H454" t="s">
        <v>535</v>
      </c>
      <c r="I454" t="s">
        <v>75</v>
      </c>
    </row>
    <row r="455" spans="1:9" ht="11.25" customHeight="1" x14ac:dyDescent="0.25">
      <c r="A455" t="s">
        <v>530</v>
      </c>
      <c r="B455" t="s">
        <v>147</v>
      </c>
      <c r="C455" t="s">
        <v>1052</v>
      </c>
      <c r="D455" t="s">
        <v>1053</v>
      </c>
      <c r="E455" t="s">
        <v>1054</v>
      </c>
      <c r="F455" t="s">
        <v>667</v>
      </c>
      <c r="G455" t="s">
        <v>1055</v>
      </c>
      <c r="H455" t="s">
        <v>535</v>
      </c>
      <c r="I455" t="s">
        <v>75</v>
      </c>
    </row>
    <row r="456" spans="1:9" ht="11.25" customHeight="1" x14ac:dyDescent="0.25">
      <c r="A456" t="s">
        <v>530</v>
      </c>
      <c r="B456" t="s">
        <v>147</v>
      </c>
      <c r="C456" t="s">
        <v>1056</v>
      </c>
      <c r="D456" t="s">
        <v>1057</v>
      </c>
      <c r="E456" t="s">
        <v>1058</v>
      </c>
      <c r="F456" t="s">
        <v>1059</v>
      </c>
      <c r="G456" t="s">
        <v>535</v>
      </c>
      <c r="H456" t="s">
        <v>535</v>
      </c>
      <c r="I456" t="s">
        <v>75</v>
      </c>
    </row>
    <row r="457" spans="1:9" ht="11.25" customHeight="1" x14ac:dyDescent="0.25">
      <c r="A457" t="s">
        <v>530</v>
      </c>
      <c r="B457" t="s">
        <v>147</v>
      </c>
      <c r="C457" t="s">
        <v>1060</v>
      </c>
      <c r="D457" t="s">
        <v>1061</v>
      </c>
      <c r="E457" t="s">
        <v>1062</v>
      </c>
      <c r="F457" t="s">
        <v>711</v>
      </c>
      <c r="G457" t="s">
        <v>535</v>
      </c>
      <c r="H457" t="s">
        <v>535</v>
      </c>
      <c r="I457" t="s">
        <v>75</v>
      </c>
    </row>
    <row r="458" spans="1:9" ht="11.25" customHeight="1" x14ac:dyDescent="0.25">
      <c r="A458" t="s">
        <v>530</v>
      </c>
      <c r="B458" t="s">
        <v>147</v>
      </c>
      <c r="C458" t="s">
        <v>1812</v>
      </c>
      <c r="D458" t="s">
        <v>1813</v>
      </c>
      <c r="E458" t="s">
        <v>1814</v>
      </c>
      <c r="F458" t="s">
        <v>811</v>
      </c>
      <c r="G458" t="s">
        <v>535</v>
      </c>
      <c r="H458" t="s">
        <v>535</v>
      </c>
      <c r="I458" t="s">
        <v>75</v>
      </c>
    </row>
    <row r="459" spans="1:9" ht="11.25" customHeight="1" x14ac:dyDescent="0.25">
      <c r="A459" t="s">
        <v>530</v>
      </c>
      <c r="B459" t="s">
        <v>147</v>
      </c>
      <c r="C459" t="s">
        <v>1815</v>
      </c>
      <c r="D459" t="s">
        <v>1816</v>
      </c>
      <c r="E459" t="s">
        <v>1817</v>
      </c>
      <c r="F459" t="s">
        <v>1051</v>
      </c>
      <c r="G459" t="s">
        <v>1818</v>
      </c>
      <c r="H459" t="s">
        <v>535</v>
      </c>
      <c r="I459" t="s">
        <v>75</v>
      </c>
    </row>
    <row r="460" spans="1:9" ht="11.25" customHeight="1" x14ac:dyDescent="0.25">
      <c r="A460" t="s">
        <v>530</v>
      </c>
      <c r="B460" t="s">
        <v>147</v>
      </c>
      <c r="C460" t="s">
        <v>1063</v>
      </c>
      <c r="D460" t="s">
        <v>1064</v>
      </c>
      <c r="E460" t="s">
        <v>1065</v>
      </c>
      <c r="F460" t="s">
        <v>1066</v>
      </c>
      <c r="G460" t="s">
        <v>535</v>
      </c>
      <c r="H460" t="s">
        <v>535</v>
      </c>
      <c r="I460" t="s">
        <v>75</v>
      </c>
    </row>
    <row r="461" spans="1:9" ht="11.25" customHeight="1" x14ac:dyDescent="0.25">
      <c r="A461" t="s">
        <v>530</v>
      </c>
      <c r="B461" t="s">
        <v>147</v>
      </c>
      <c r="C461" t="s">
        <v>1819</v>
      </c>
      <c r="D461" t="s">
        <v>1820</v>
      </c>
      <c r="E461" t="s">
        <v>1821</v>
      </c>
      <c r="F461" t="s">
        <v>803</v>
      </c>
      <c r="G461" t="s">
        <v>1822</v>
      </c>
      <c r="H461" t="s">
        <v>535</v>
      </c>
      <c r="I461" t="s">
        <v>75</v>
      </c>
    </row>
    <row r="462" spans="1:9" ht="11.25" customHeight="1" x14ac:dyDescent="0.25">
      <c r="A462" t="s">
        <v>530</v>
      </c>
      <c r="B462" t="s">
        <v>147</v>
      </c>
      <c r="C462" t="s">
        <v>1823</v>
      </c>
      <c r="D462" t="s">
        <v>1824</v>
      </c>
      <c r="E462" t="s">
        <v>1825</v>
      </c>
      <c r="F462" t="s">
        <v>569</v>
      </c>
      <c r="G462" t="s">
        <v>535</v>
      </c>
      <c r="H462" t="s">
        <v>535</v>
      </c>
      <c r="I462" t="s">
        <v>75</v>
      </c>
    </row>
    <row r="463" spans="1:9" ht="11.25" customHeight="1" x14ac:dyDescent="0.25">
      <c r="A463" t="s">
        <v>530</v>
      </c>
      <c r="B463" t="s">
        <v>147</v>
      </c>
      <c r="C463" t="s">
        <v>1826</v>
      </c>
      <c r="D463" t="s">
        <v>1824</v>
      </c>
      <c r="E463" t="s">
        <v>1827</v>
      </c>
      <c r="F463" t="s">
        <v>688</v>
      </c>
      <c r="G463" t="s">
        <v>1828</v>
      </c>
      <c r="H463" t="s">
        <v>535</v>
      </c>
      <c r="I463" t="s">
        <v>75</v>
      </c>
    </row>
    <row r="464" spans="1:9" ht="11.25" customHeight="1" x14ac:dyDescent="0.25">
      <c r="A464" t="s">
        <v>530</v>
      </c>
      <c r="B464" t="s">
        <v>147</v>
      </c>
      <c r="C464" t="s">
        <v>1829</v>
      </c>
      <c r="D464" t="s">
        <v>1830</v>
      </c>
      <c r="E464" t="s">
        <v>1831</v>
      </c>
      <c r="F464" t="s">
        <v>883</v>
      </c>
      <c r="G464" t="s">
        <v>535</v>
      </c>
      <c r="H464" t="s">
        <v>535</v>
      </c>
      <c r="I464" t="s">
        <v>75</v>
      </c>
    </row>
    <row r="465" spans="1:9" ht="11.25" customHeight="1" x14ac:dyDescent="0.25">
      <c r="A465" t="s">
        <v>530</v>
      </c>
      <c r="B465" t="s">
        <v>147</v>
      </c>
      <c r="C465" t="s">
        <v>1832</v>
      </c>
      <c r="D465" t="s">
        <v>1833</v>
      </c>
      <c r="E465" t="s">
        <v>1834</v>
      </c>
      <c r="F465" t="s">
        <v>667</v>
      </c>
      <c r="G465" t="s">
        <v>1835</v>
      </c>
      <c r="H465" t="s">
        <v>535</v>
      </c>
      <c r="I465" t="s">
        <v>75</v>
      </c>
    </row>
    <row r="466" spans="1:9" ht="11.25" customHeight="1" x14ac:dyDescent="0.25">
      <c r="A466" t="s">
        <v>530</v>
      </c>
      <c r="B466" t="s">
        <v>147</v>
      </c>
      <c r="C466" t="s">
        <v>1836</v>
      </c>
      <c r="D466" t="s">
        <v>1837</v>
      </c>
      <c r="E466" t="s">
        <v>1838</v>
      </c>
      <c r="F466" t="s">
        <v>549</v>
      </c>
      <c r="G466" t="s">
        <v>535</v>
      </c>
      <c r="H466" t="s">
        <v>535</v>
      </c>
      <c r="I466" t="s">
        <v>75</v>
      </c>
    </row>
    <row r="467" spans="1:9" ht="11.25" customHeight="1" x14ac:dyDescent="0.25">
      <c r="A467" t="s">
        <v>530</v>
      </c>
      <c r="B467" t="s">
        <v>147</v>
      </c>
      <c r="C467" t="s">
        <v>1839</v>
      </c>
      <c r="D467" t="s">
        <v>1840</v>
      </c>
      <c r="E467" t="s">
        <v>1841</v>
      </c>
      <c r="F467" t="s">
        <v>684</v>
      </c>
      <c r="G467" t="s">
        <v>535</v>
      </c>
      <c r="H467" t="s">
        <v>535</v>
      </c>
      <c r="I467" t="s">
        <v>75</v>
      </c>
    </row>
    <row r="468" spans="1:9" ht="11.25" customHeight="1" x14ac:dyDescent="0.25">
      <c r="A468" t="s">
        <v>530</v>
      </c>
      <c r="B468" t="s">
        <v>147</v>
      </c>
      <c r="C468" t="s">
        <v>1070</v>
      </c>
      <c r="D468" t="s">
        <v>1071</v>
      </c>
      <c r="E468" t="s">
        <v>1072</v>
      </c>
      <c r="F468" t="s">
        <v>534</v>
      </c>
      <c r="G468" t="s">
        <v>535</v>
      </c>
      <c r="H468" t="s">
        <v>535</v>
      </c>
      <c r="I468" t="s">
        <v>75</v>
      </c>
    </row>
    <row r="469" spans="1:9" ht="11.25" customHeight="1" x14ac:dyDescent="0.25">
      <c r="A469" t="s">
        <v>530</v>
      </c>
      <c r="B469" t="s">
        <v>147</v>
      </c>
      <c r="C469" t="s">
        <v>1079</v>
      </c>
      <c r="D469" t="s">
        <v>1080</v>
      </c>
      <c r="E469" t="s">
        <v>1081</v>
      </c>
      <c r="F469" t="s">
        <v>883</v>
      </c>
      <c r="G469" t="s">
        <v>535</v>
      </c>
      <c r="H469" t="s">
        <v>535</v>
      </c>
      <c r="I469" t="s">
        <v>75</v>
      </c>
    </row>
    <row r="470" spans="1:9" ht="11.25" customHeight="1" x14ac:dyDescent="0.25">
      <c r="A470" t="s">
        <v>530</v>
      </c>
      <c r="B470" t="s">
        <v>147</v>
      </c>
      <c r="C470" t="s">
        <v>1082</v>
      </c>
      <c r="D470" t="s">
        <v>1083</v>
      </c>
      <c r="E470" t="s">
        <v>1084</v>
      </c>
      <c r="F470" t="s">
        <v>816</v>
      </c>
      <c r="G470" t="s">
        <v>535</v>
      </c>
      <c r="H470" t="s">
        <v>535</v>
      </c>
      <c r="I470" t="s">
        <v>75</v>
      </c>
    </row>
    <row r="471" spans="1:9" ht="11.25" customHeight="1" x14ac:dyDescent="0.25">
      <c r="A471" t="s">
        <v>530</v>
      </c>
      <c r="B471" t="s">
        <v>147</v>
      </c>
      <c r="C471" t="s">
        <v>1842</v>
      </c>
      <c r="D471" t="s">
        <v>1843</v>
      </c>
      <c r="E471" t="s">
        <v>1844</v>
      </c>
      <c r="F471" t="s">
        <v>733</v>
      </c>
      <c r="G471" t="s">
        <v>1233</v>
      </c>
      <c r="H471" t="s">
        <v>535</v>
      </c>
      <c r="I471" t="s">
        <v>75</v>
      </c>
    </row>
    <row r="472" spans="1:9" ht="11.25" customHeight="1" x14ac:dyDescent="0.25">
      <c r="A472" t="s">
        <v>530</v>
      </c>
      <c r="B472" t="s">
        <v>147</v>
      </c>
      <c r="C472" t="s">
        <v>1845</v>
      </c>
      <c r="D472" t="s">
        <v>1846</v>
      </c>
      <c r="E472" t="s">
        <v>1847</v>
      </c>
      <c r="F472" t="s">
        <v>684</v>
      </c>
      <c r="G472" t="s">
        <v>535</v>
      </c>
      <c r="H472" t="s">
        <v>535</v>
      </c>
      <c r="I472" t="s">
        <v>75</v>
      </c>
    </row>
    <row r="473" spans="1:9" ht="11.25" customHeight="1" x14ac:dyDescent="0.25">
      <c r="A473" t="s">
        <v>530</v>
      </c>
      <c r="B473" t="s">
        <v>147</v>
      </c>
      <c r="C473" t="s">
        <v>1085</v>
      </c>
      <c r="D473" t="s">
        <v>1086</v>
      </c>
      <c r="E473" t="s">
        <v>1087</v>
      </c>
      <c r="F473" t="s">
        <v>577</v>
      </c>
      <c r="G473" t="s">
        <v>535</v>
      </c>
      <c r="H473" t="s">
        <v>535</v>
      </c>
      <c r="I473" t="s">
        <v>75</v>
      </c>
    </row>
    <row r="474" spans="1:9" ht="11.25" customHeight="1" x14ac:dyDescent="0.25">
      <c r="A474" t="s">
        <v>530</v>
      </c>
      <c r="B474" t="s">
        <v>147</v>
      </c>
      <c r="C474" t="s">
        <v>1848</v>
      </c>
      <c r="D474" t="s">
        <v>1849</v>
      </c>
      <c r="E474" t="s">
        <v>1850</v>
      </c>
      <c r="F474" t="s">
        <v>592</v>
      </c>
      <c r="G474" t="s">
        <v>535</v>
      </c>
      <c r="H474" t="s">
        <v>535</v>
      </c>
      <c r="I474" t="s">
        <v>75</v>
      </c>
    </row>
    <row r="475" spans="1:9" ht="11.25" customHeight="1" x14ac:dyDescent="0.25">
      <c r="A475" t="s">
        <v>530</v>
      </c>
      <c r="B475" t="s">
        <v>147</v>
      </c>
      <c r="C475" t="s">
        <v>1088</v>
      </c>
      <c r="D475" t="s">
        <v>1089</v>
      </c>
      <c r="E475" t="s">
        <v>1090</v>
      </c>
      <c r="F475" t="s">
        <v>592</v>
      </c>
      <c r="G475" t="s">
        <v>535</v>
      </c>
      <c r="H475" t="s">
        <v>535</v>
      </c>
      <c r="I475" t="s">
        <v>75</v>
      </c>
    </row>
    <row r="476" spans="1:9" ht="11.25" customHeight="1" x14ac:dyDescent="0.25">
      <c r="A476" t="s">
        <v>530</v>
      </c>
      <c r="B476" t="s">
        <v>147</v>
      </c>
      <c r="C476" t="s">
        <v>1851</v>
      </c>
      <c r="D476" t="s">
        <v>1852</v>
      </c>
      <c r="E476" t="s">
        <v>1853</v>
      </c>
      <c r="F476" t="s">
        <v>1059</v>
      </c>
      <c r="G476" t="s">
        <v>535</v>
      </c>
      <c r="H476" t="s">
        <v>535</v>
      </c>
      <c r="I476" t="s">
        <v>75</v>
      </c>
    </row>
    <row r="477" spans="1:9" ht="11.25" customHeight="1" x14ac:dyDescent="0.25">
      <c r="A477" t="s">
        <v>530</v>
      </c>
      <c r="B477" t="s">
        <v>147</v>
      </c>
      <c r="C477" t="s">
        <v>1094</v>
      </c>
      <c r="D477" t="s">
        <v>1095</v>
      </c>
      <c r="E477" t="s">
        <v>1096</v>
      </c>
      <c r="F477" t="s">
        <v>667</v>
      </c>
      <c r="G477" t="s">
        <v>1097</v>
      </c>
      <c r="H477" t="s">
        <v>535</v>
      </c>
      <c r="I477" t="s">
        <v>75</v>
      </c>
    </row>
    <row r="478" spans="1:9" ht="11.25" customHeight="1" x14ac:dyDescent="0.25">
      <c r="A478" t="s">
        <v>530</v>
      </c>
      <c r="B478" t="s">
        <v>147</v>
      </c>
      <c r="C478" t="s">
        <v>1104</v>
      </c>
      <c r="D478" t="s">
        <v>1105</v>
      </c>
      <c r="E478" t="s">
        <v>1106</v>
      </c>
      <c r="F478" t="s">
        <v>600</v>
      </c>
      <c r="G478" t="s">
        <v>535</v>
      </c>
      <c r="H478" t="s">
        <v>535</v>
      </c>
      <c r="I478" t="s">
        <v>75</v>
      </c>
    </row>
    <row r="479" spans="1:9" ht="11.25" customHeight="1" x14ac:dyDescent="0.25">
      <c r="A479" t="s">
        <v>530</v>
      </c>
      <c r="B479" t="s">
        <v>147</v>
      </c>
      <c r="C479" t="s">
        <v>1107</v>
      </c>
      <c r="D479" t="s">
        <v>1108</v>
      </c>
      <c r="E479" t="s">
        <v>1109</v>
      </c>
      <c r="F479" t="s">
        <v>569</v>
      </c>
      <c r="G479" t="s">
        <v>535</v>
      </c>
      <c r="H479" t="s">
        <v>535</v>
      </c>
      <c r="I479" t="s">
        <v>75</v>
      </c>
    </row>
    <row r="480" spans="1:9" ht="11.25" customHeight="1" x14ac:dyDescent="0.25">
      <c r="A480" t="s">
        <v>530</v>
      </c>
      <c r="B480" t="s">
        <v>147</v>
      </c>
      <c r="C480" t="s">
        <v>1110</v>
      </c>
      <c r="D480" t="s">
        <v>1111</v>
      </c>
      <c r="E480" t="s">
        <v>1112</v>
      </c>
      <c r="F480" t="s">
        <v>679</v>
      </c>
      <c r="G480" t="s">
        <v>535</v>
      </c>
      <c r="H480" t="s">
        <v>535</v>
      </c>
      <c r="I480" t="s">
        <v>75</v>
      </c>
    </row>
    <row r="481" spans="1:9" ht="11.25" customHeight="1" x14ac:dyDescent="0.25">
      <c r="A481" t="s">
        <v>530</v>
      </c>
      <c r="B481" t="s">
        <v>147</v>
      </c>
      <c r="C481" t="s">
        <v>1113</v>
      </c>
      <c r="D481" t="s">
        <v>1114</v>
      </c>
      <c r="E481" t="s">
        <v>1115</v>
      </c>
      <c r="F481" t="s">
        <v>667</v>
      </c>
      <c r="G481" t="s">
        <v>535</v>
      </c>
      <c r="H481" t="s">
        <v>535</v>
      </c>
      <c r="I481" t="s">
        <v>75</v>
      </c>
    </row>
    <row r="482" spans="1:9" ht="11.25" customHeight="1" x14ac:dyDescent="0.25">
      <c r="A482" t="s">
        <v>530</v>
      </c>
      <c r="B482" t="s">
        <v>147</v>
      </c>
      <c r="C482" t="s">
        <v>1854</v>
      </c>
      <c r="D482" t="s">
        <v>1855</v>
      </c>
      <c r="E482" t="s">
        <v>1856</v>
      </c>
      <c r="F482" t="s">
        <v>623</v>
      </c>
      <c r="G482" t="s">
        <v>1857</v>
      </c>
      <c r="H482" t="s">
        <v>535</v>
      </c>
      <c r="I482" t="s">
        <v>75</v>
      </c>
    </row>
    <row r="483" spans="1:9" ht="11.25" customHeight="1" x14ac:dyDescent="0.25">
      <c r="A483" t="s">
        <v>530</v>
      </c>
      <c r="B483" t="s">
        <v>147</v>
      </c>
      <c r="C483" t="s">
        <v>1858</v>
      </c>
      <c r="D483" t="s">
        <v>1855</v>
      </c>
      <c r="E483" t="s">
        <v>1859</v>
      </c>
      <c r="F483" t="s">
        <v>711</v>
      </c>
      <c r="G483" t="s">
        <v>1860</v>
      </c>
      <c r="H483" t="s">
        <v>535</v>
      </c>
      <c r="I483" t="s">
        <v>75</v>
      </c>
    </row>
    <row r="484" spans="1:9" ht="11.25" customHeight="1" x14ac:dyDescent="0.25">
      <c r="A484" t="s">
        <v>530</v>
      </c>
      <c r="B484" t="s">
        <v>147</v>
      </c>
      <c r="C484" t="s">
        <v>1861</v>
      </c>
      <c r="D484" t="s">
        <v>1862</v>
      </c>
      <c r="E484" t="s">
        <v>1863</v>
      </c>
      <c r="F484" t="s">
        <v>1712</v>
      </c>
      <c r="G484" t="s">
        <v>535</v>
      </c>
      <c r="H484" t="s">
        <v>535</v>
      </c>
      <c r="I484" t="s">
        <v>75</v>
      </c>
    </row>
    <row r="485" spans="1:9" ht="11.25" customHeight="1" x14ac:dyDescent="0.25">
      <c r="A485" t="s">
        <v>530</v>
      </c>
      <c r="B485" t="s">
        <v>147</v>
      </c>
      <c r="C485" t="s">
        <v>1116</v>
      </c>
      <c r="D485" t="s">
        <v>1117</v>
      </c>
      <c r="E485" t="s">
        <v>1118</v>
      </c>
      <c r="F485" t="s">
        <v>667</v>
      </c>
      <c r="G485" t="s">
        <v>535</v>
      </c>
      <c r="H485" t="s">
        <v>535</v>
      </c>
      <c r="I485" t="s">
        <v>75</v>
      </c>
    </row>
    <row r="486" spans="1:9" ht="11.25" customHeight="1" x14ac:dyDescent="0.25">
      <c r="A486" t="s">
        <v>530</v>
      </c>
      <c r="B486" t="s">
        <v>147</v>
      </c>
      <c r="C486" t="s">
        <v>1119</v>
      </c>
      <c r="D486" t="s">
        <v>1120</v>
      </c>
      <c r="E486" t="s">
        <v>1121</v>
      </c>
      <c r="F486" t="s">
        <v>1122</v>
      </c>
      <c r="G486" t="s">
        <v>1123</v>
      </c>
      <c r="H486" t="s">
        <v>535</v>
      </c>
      <c r="I486" t="s">
        <v>75</v>
      </c>
    </row>
    <row r="487" spans="1:9" ht="11.25" customHeight="1" x14ac:dyDescent="0.25">
      <c r="A487" t="s">
        <v>530</v>
      </c>
      <c r="B487" t="s">
        <v>147</v>
      </c>
      <c r="C487" t="s">
        <v>1124</v>
      </c>
      <c r="D487" t="s">
        <v>1125</v>
      </c>
      <c r="E487" t="s">
        <v>1126</v>
      </c>
      <c r="F487" t="s">
        <v>605</v>
      </c>
      <c r="G487" t="s">
        <v>1127</v>
      </c>
      <c r="H487" t="s">
        <v>535</v>
      </c>
      <c r="I487" t="s">
        <v>75</v>
      </c>
    </row>
    <row r="488" spans="1:9" ht="11.25" customHeight="1" x14ac:dyDescent="0.25">
      <c r="A488" t="s">
        <v>530</v>
      </c>
      <c r="B488" t="s">
        <v>147</v>
      </c>
      <c r="C488" t="s">
        <v>1128</v>
      </c>
      <c r="D488" t="s">
        <v>1129</v>
      </c>
      <c r="E488" t="s">
        <v>1130</v>
      </c>
      <c r="F488" t="s">
        <v>772</v>
      </c>
      <c r="G488" t="s">
        <v>1131</v>
      </c>
      <c r="H488" t="s">
        <v>535</v>
      </c>
      <c r="I488" t="s">
        <v>75</v>
      </c>
    </row>
    <row r="489" spans="1:9" ht="11.25" customHeight="1" x14ac:dyDescent="0.25">
      <c r="A489" t="s">
        <v>530</v>
      </c>
      <c r="B489" t="s">
        <v>147</v>
      </c>
      <c r="C489" t="s">
        <v>1864</v>
      </c>
      <c r="D489" t="s">
        <v>1865</v>
      </c>
      <c r="E489" t="s">
        <v>1866</v>
      </c>
      <c r="F489" t="s">
        <v>926</v>
      </c>
      <c r="G489" t="s">
        <v>535</v>
      </c>
      <c r="H489" t="s">
        <v>535</v>
      </c>
      <c r="I489" t="s">
        <v>75</v>
      </c>
    </row>
    <row r="490" spans="1:9" ht="11.25" customHeight="1" x14ac:dyDescent="0.25">
      <c r="A490" t="s">
        <v>530</v>
      </c>
      <c r="B490" t="s">
        <v>147</v>
      </c>
      <c r="C490" t="s">
        <v>1867</v>
      </c>
      <c r="D490" t="s">
        <v>1868</v>
      </c>
      <c r="E490" t="s">
        <v>1869</v>
      </c>
      <c r="F490" t="s">
        <v>733</v>
      </c>
      <c r="G490" t="s">
        <v>535</v>
      </c>
      <c r="H490" t="s">
        <v>535</v>
      </c>
      <c r="I490" t="s">
        <v>75</v>
      </c>
    </row>
    <row r="491" spans="1:9" ht="11.25" customHeight="1" x14ac:dyDescent="0.25">
      <c r="A491" t="s">
        <v>530</v>
      </c>
      <c r="B491" t="s">
        <v>147</v>
      </c>
      <c r="C491" t="s">
        <v>1138</v>
      </c>
      <c r="D491" t="s">
        <v>1139</v>
      </c>
      <c r="E491" t="s">
        <v>1140</v>
      </c>
      <c r="F491" t="s">
        <v>755</v>
      </c>
      <c r="G491" t="s">
        <v>535</v>
      </c>
      <c r="H491" t="s">
        <v>535</v>
      </c>
      <c r="I491" t="s">
        <v>75</v>
      </c>
    </row>
    <row r="492" spans="1:9" ht="11.25" customHeight="1" x14ac:dyDescent="0.25">
      <c r="A492" t="s">
        <v>530</v>
      </c>
      <c r="B492" t="s">
        <v>147</v>
      </c>
      <c r="C492" t="s">
        <v>1870</v>
      </c>
      <c r="D492" t="s">
        <v>1871</v>
      </c>
      <c r="E492" t="s">
        <v>1872</v>
      </c>
      <c r="F492" t="s">
        <v>711</v>
      </c>
      <c r="G492" t="s">
        <v>535</v>
      </c>
      <c r="H492" t="s">
        <v>535</v>
      </c>
      <c r="I492" t="s">
        <v>75</v>
      </c>
    </row>
    <row r="493" spans="1:9" ht="11.25" customHeight="1" x14ac:dyDescent="0.25">
      <c r="A493" t="s">
        <v>530</v>
      </c>
      <c r="B493" t="s">
        <v>147</v>
      </c>
      <c r="C493" t="s">
        <v>1141</v>
      </c>
      <c r="D493" t="s">
        <v>1142</v>
      </c>
      <c r="E493" t="s">
        <v>1143</v>
      </c>
      <c r="F493" t="s">
        <v>534</v>
      </c>
      <c r="G493" t="s">
        <v>1144</v>
      </c>
      <c r="H493" t="s">
        <v>535</v>
      </c>
      <c r="I493" t="s">
        <v>75</v>
      </c>
    </row>
    <row r="494" spans="1:9" ht="11.25" customHeight="1" x14ac:dyDescent="0.25">
      <c r="A494" t="s">
        <v>530</v>
      </c>
      <c r="B494" t="s">
        <v>147</v>
      </c>
      <c r="C494" t="s">
        <v>1145</v>
      </c>
      <c r="D494" t="s">
        <v>1146</v>
      </c>
      <c r="E494" t="s">
        <v>1147</v>
      </c>
      <c r="F494" t="s">
        <v>733</v>
      </c>
      <c r="G494" t="s">
        <v>535</v>
      </c>
      <c r="H494" t="s">
        <v>535</v>
      </c>
      <c r="I494" t="s">
        <v>75</v>
      </c>
    </row>
    <row r="495" spans="1:9" ht="11.25" customHeight="1" x14ac:dyDescent="0.25">
      <c r="A495" t="s">
        <v>530</v>
      </c>
      <c r="B495" t="s">
        <v>147</v>
      </c>
      <c r="C495" t="s">
        <v>1148</v>
      </c>
      <c r="D495" t="s">
        <v>1149</v>
      </c>
      <c r="E495" t="s">
        <v>1150</v>
      </c>
      <c r="F495" t="s">
        <v>1151</v>
      </c>
      <c r="G495" t="s">
        <v>1152</v>
      </c>
      <c r="H495" t="s">
        <v>535</v>
      </c>
      <c r="I495" t="s">
        <v>75</v>
      </c>
    </row>
    <row r="496" spans="1:9" ht="11.25" customHeight="1" x14ac:dyDescent="0.25">
      <c r="A496" t="s">
        <v>530</v>
      </c>
      <c r="B496" t="s">
        <v>147</v>
      </c>
      <c r="C496" t="s">
        <v>1156</v>
      </c>
      <c r="D496" t="s">
        <v>1157</v>
      </c>
      <c r="E496" t="s">
        <v>1158</v>
      </c>
      <c r="F496" t="s">
        <v>799</v>
      </c>
      <c r="G496" t="s">
        <v>1159</v>
      </c>
      <c r="H496" t="s">
        <v>535</v>
      </c>
      <c r="I496" t="s">
        <v>75</v>
      </c>
    </row>
    <row r="497" spans="1:9" ht="11.25" customHeight="1" x14ac:dyDescent="0.25">
      <c r="A497" t="s">
        <v>530</v>
      </c>
      <c r="B497" t="s">
        <v>147</v>
      </c>
      <c r="C497" t="s">
        <v>1160</v>
      </c>
      <c r="D497" t="s">
        <v>1161</v>
      </c>
      <c r="E497" t="s">
        <v>1162</v>
      </c>
      <c r="F497" t="s">
        <v>1163</v>
      </c>
      <c r="G497" t="s">
        <v>1164</v>
      </c>
      <c r="H497" t="s">
        <v>535</v>
      </c>
      <c r="I497" t="s">
        <v>75</v>
      </c>
    </row>
    <row r="498" spans="1:9" ht="11.25" customHeight="1" x14ac:dyDescent="0.25">
      <c r="A498" t="s">
        <v>530</v>
      </c>
      <c r="B498" t="s">
        <v>147</v>
      </c>
      <c r="C498" t="s">
        <v>1873</v>
      </c>
      <c r="D498" t="s">
        <v>1874</v>
      </c>
      <c r="E498" t="s">
        <v>1875</v>
      </c>
      <c r="F498" t="s">
        <v>667</v>
      </c>
      <c r="G498" t="s">
        <v>535</v>
      </c>
      <c r="H498" t="s">
        <v>535</v>
      </c>
      <c r="I498" t="s">
        <v>75</v>
      </c>
    </row>
    <row r="499" spans="1:9" ht="11.25" customHeight="1" x14ac:dyDescent="0.25">
      <c r="A499" t="s">
        <v>530</v>
      </c>
      <c r="B499" t="s">
        <v>147</v>
      </c>
      <c r="C499" t="s">
        <v>1165</v>
      </c>
      <c r="D499" t="s">
        <v>1166</v>
      </c>
      <c r="E499" t="s">
        <v>1167</v>
      </c>
      <c r="F499" t="s">
        <v>1168</v>
      </c>
      <c r="G499" t="s">
        <v>535</v>
      </c>
      <c r="H499" t="s">
        <v>535</v>
      </c>
      <c r="I499" t="s">
        <v>75</v>
      </c>
    </row>
    <row r="500" spans="1:9" ht="11.25" customHeight="1" x14ac:dyDescent="0.25">
      <c r="A500" t="s">
        <v>530</v>
      </c>
      <c r="B500" t="s">
        <v>147</v>
      </c>
      <c r="C500" t="s">
        <v>1876</v>
      </c>
      <c r="D500" t="s">
        <v>1877</v>
      </c>
      <c r="E500" t="s">
        <v>1878</v>
      </c>
      <c r="F500" t="s">
        <v>577</v>
      </c>
      <c r="G500" t="s">
        <v>535</v>
      </c>
      <c r="H500" t="s">
        <v>535</v>
      </c>
      <c r="I500" t="s">
        <v>75</v>
      </c>
    </row>
    <row r="501" spans="1:9" ht="11.25" customHeight="1" x14ac:dyDescent="0.25">
      <c r="A501" t="s">
        <v>530</v>
      </c>
      <c r="B501" t="s">
        <v>147</v>
      </c>
      <c r="C501" t="s">
        <v>1169</v>
      </c>
      <c r="D501" t="s">
        <v>1170</v>
      </c>
      <c r="E501" t="s">
        <v>1171</v>
      </c>
      <c r="F501" t="s">
        <v>540</v>
      </c>
      <c r="G501" t="s">
        <v>535</v>
      </c>
      <c r="H501" t="s">
        <v>535</v>
      </c>
      <c r="I501" t="s">
        <v>75</v>
      </c>
    </row>
    <row r="502" spans="1:9" ht="11.25" customHeight="1" x14ac:dyDescent="0.25">
      <c r="A502" t="s">
        <v>530</v>
      </c>
      <c r="B502" t="s">
        <v>147</v>
      </c>
      <c r="C502" t="s">
        <v>1172</v>
      </c>
      <c r="D502" t="s">
        <v>1173</v>
      </c>
      <c r="E502" t="s">
        <v>1174</v>
      </c>
      <c r="F502" t="s">
        <v>860</v>
      </c>
      <c r="G502" t="s">
        <v>1175</v>
      </c>
      <c r="H502" t="s">
        <v>535</v>
      </c>
      <c r="I502" t="s">
        <v>75</v>
      </c>
    </row>
    <row r="503" spans="1:9" ht="11.25" customHeight="1" x14ac:dyDescent="0.25">
      <c r="A503" t="s">
        <v>530</v>
      </c>
      <c r="B503" t="s">
        <v>147</v>
      </c>
      <c r="C503" t="s">
        <v>1176</v>
      </c>
      <c r="D503" t="s">
        <v>1177</v>
      </c>
      <c r="E503" t="s">
        <v>1178</v>
      </c>
      <c r="F503" t="s">
        <v>667</v>
      </c>
      <c r="G503" t="s">
        <v>1179</v>
      </c>
      <c r="H503" t="s">
        <v>535</v>
      </c>
      <c r="I503" t="s">
        <v>75</v>
      </c>
    </row>
    <row r="504" spans="1:9" ht="11.25" customHeight="1" x14ac:dyDescent="0.25">
      <c r="A504" t="s">
        <v>530</v>
      </c>
      <c r="B504" t="s">
        <v>147</v>
      </c>
      <c r="C504" t="s">
        <v>1180</v>
      </c>
      <c r="D504" t="s">
        <v>1181</v>
      </c>
      <c r="E504" t="s">
        <v>1182</v>
      </c>
      <c r="F504" t="s">
        <v>1183</v>
      </c>
      <c r="G504" t="s">
        <v>535</v>
      </c>
      <c r="H504" t="s">
        <v>535</v>
      </c>
      <c r="I504" t="s">
        <v>75</v>
      </c>
    </row>
    <row r="505" spans="1:9" ht="11.25" customHeight="1" x14ac:dyDescent="0.25">
      <c r="A505" t="s">
        <v>530</v>
      </c>
      <c r="B505" t="s">
        <v>147</v>
      </c>
      <c r="C505" t="s">
        <v>1879</v>
      </c>
      <c r="D505" t="s">
        <v>1880</v>
      </c>
      <c r="E505" t="s">
        <v>1881</v>
      </c>
      <c r="F505" t="s">
        <v>592</v>
      </c>
      <c r="G505" t="s">
        <v>1882</v>
      </c>
      <c r="H505" t="s">
        <v>535</v>
      </c>
      <c r="I505" t="s">
        <v>75</v>
      </c>
    </row>
    <row r="506" spans="1:9" ht="11.25" customHeight="1" x14ac:dyDescent="0.25">
      <c r="A506" t="s">
        <v>530</v>
      </c>
      <c r="B506" t="s">
        <v>147</v>
      </c>
      <c r="C506" t="s">
        <v>1184</v>
      </c>
      <c r="D506" t="s">
        <v>1185</v>
      </c>
      <c r="E506" t="s">
        <v>1186</v>
      </c>
      <c r="F506" t="s">
        <v>1187</v>
      </c>
      <c r="G506" t="s">
        <v>1188</v>
      </c>
      <c r="H506" t="s">
        <v>535</v>
      </c>
      <c r="I506" t="s">
        <v>75</v>
      </c>
    </row>
    <row r="507" spans="1:9" ht="11.25" customHeight="1" x14ac:dyDescent="0.25">
      <c r="A507" t="s">
        <v>530</v>
      </c>
      <c r="B507" t="s">
        <v>147</v>
      </c>
      <c r="C507" t="s">
        <v>1192</v>
      </c>
      <c r="D507" t="s">
        <v>1193</v>
      </c>
      <c r="E507" t="s">
        <v>1194</v>
      </c>
      <c r="F507" t="s">
        <v>1187</v>
      </c>
      <c r="G507" t="s">
        <v>535</v>
      </c>
      <c r="H507" t="s">
        <v>535</v>
      </c>
      <c r="I507" t="s">
        <v>75</v>
      </c>
    </row>
    <row r="508" spans="1:9" ht="11.25" customHeight="1" x14ac:dyDescent="0.25">
      <c r="A508" t="s">
        <v>530</v>
      </c>
      <c r="B508" t="s">
        <v>147</v>
      </c>
      <c r="C508" t="s">
        <v>1201</v>
      </c>
      <c r="D508" t="s">
        <v>1202</v>
      </c>
      <c r="E508" t="s">
        <v>1203</v>
      </c>
      <c r="F508" t="s">
        <v>684</v>
      </c>
      <c r="G508" t="s">
        <v>1204</v>
      </c>
      <c r="H508" t="s">
        <v>535</v>
      </c>
      <c r="I508" t="s">
        <v>75</v>
      </c>
    </row>
    <row r="509" spans="1:9" ht="11.25" customHeight="1" x14ac:dyDescent="0.25">
      <c r="A509" t="s">
        <v>530</v>
      </c>
      <c r="B509" t="s">
        <v>147</v>
      </c>
      <c r="C509" t="s">
        <v>1205</v>
      </c>
      <c r="D509" t="s">
        <v>1206</v>
      </c>
      <c r="E509" t="s">
        <v>1207</v>
      </c>
      <c r="F509" t="s">
        <v>534</v>
      </c>
      <c r="G509" t="s">
        <v>535</v>
      </c>
      <c r="H509" t="s">
        <v>535</v>
      </c>
      <c r="I509" t="s">
        <v>75</v>
      </c>
    </row>
    <row r="510" spans="1:9" ht="11.25" customHeight="1" x14ac:dyDescent="0.25">
      <c r="A510" t="s">
        <v>530</v>
      </c>
      <c r="B510" t="s">
        <v>147</v>
      </c>
      <c r="C510" t="s">
        <v>1208</v>
      </c>
      <c r="D510" t="s">
        <v>1209</v>
      </c>
      <c r="E510" t="s">
        <v>1210</v>
      </c>
      <c r="F510" t="s">
        <v>569</v>
      </c>
      <c r="G510" t="s">
        <v>535</v>
      </c>
      <c r="H510" t="s">
        <v>535</v>
      </c>
      <c r="I510" t="s">
        <v>75</v>
      </c>
    </row>
    <row r="511" spans="1:9" ht="11.25" customHeight="1" x14ac:dyDescent="0.25">
      <c r="A511" t="s">
        <v>530</v>
      </c>
      <c r="B511" t="s">
        <v>147</v>
      </c>
      <c r="C511" t="s">
        <v>1211</v>
      </c>
      <c r="D511" t="s">
        <v>1212</v>
      </c>
      <c r="E511" t="s">
        <v>1213</v>
      </c>
      <c r="F511" t="s">
        <v>1214</v>
      </c>
      <c r="G511" t="s">
        <v>535</v>
      </c>
      <c r="H511" t="s">
        <v>535</v>
      </c>
      <c r="I511" t="s">
        <v>75</v>
      </c>
    </row>
    <row r="512" spans="1:9" ht="11.25" customHeight="1" x14ac:dyDescent="0.25">
      <c r="A512" t="s">
        <v>530</v>
      </c>
      <c r="B512" t="s">
        <v>147</v>
      </c>
      <c r="C512" t="s">
        <v>1215</v>
      </c>
      <c r="D512" t="s">
        <v>1216</v>
      </c>
      <c r="E512" t="s">
        <v>1217</v>
      </c>
      <c r="F512" t="s">
        <v>643</v>
      </c>
      <c r="G512" t="s">
        <v>535</v>
      </c>
      <c r="H512" t="s">
        <v>535</v>
      </c>
      <c r="I512" t="s">
        <v>75</v>
      </c>
    </row>
    <row r="513" spans="1:9" ht="11.25" customHeight="1" x14ac:dyDescent="0.25">
      <c r="A513" t="s">
        <v>530</v>
      </c>
      <c r="B513" t="s">
        <v>147</v>
      </c>
      <c r="C513" t="s">
        <v>1224</v>
      </c>
      <c r="D513" t="s">
        <v>1225</v>
      </c>
      <c r="E513" t="s">
        <v>1226</v>
      </c>
      <c r="F513" t="s">
        <v>772</v>
      </c>
      <c r="G513" t="s">
        <v>535</v>
      </c>
      <c r="H513" t="s">
        <v>535</v>
      </c>
      <c r="I513" t="s">
        <v>75</v>
      </c>
    </row>
    <row r="514" spans="1:9" ht="11.25" customHeight="1" x14ac:dyDescent="0.25">
      <c r="A514" t="s">
        <v>530</v>
      </c>
      <c r="B514" t="s">
        <v>147</v>
      </c>
      <c r="C514" t="s">
        <v>1230</v>
      </c>
      <c r="D514" t="s">
        <v>1231</v>
      </c>
      <c r="E514" t="s">
        <v>1232</v>
      </c>
      <c r="F514" t="s">
        <v>569</v>
      </c>
      <c r="G514" t="s">
        <v>1233</v>
      </c>
      <c r="H514" t="s">
        <v>535</v>
      </c>
      <c r="I514" t="s">
        <v>75</v>
      </c>
    </row>
    <row r="515" spans="1:9" ht="11.25" customHeight="1" x14ac:dyDescent="0.25">
      <c r="A515" t="s">
        <v>530</v>
      </c>
      <c r="B515" t="s">
        <v>147</v>
      </c>
      <c r="C515" t="s">
        <v>1883</v>
      </c>
      <c r="D515" t="s">
        <v>1884</v>
      </c>
      <c r="E515" t="s">
        <v>1885</v>
      </c>
      <c r="F515" t="s">
        <v>569</v>
      </c>
      <c r="G515" t="s">
        <v>535</v>
      </c>
      <c r="H515" t="s">
        <v>535</v>
      </c>
      <c r="I515" t="s">
        <v>75</v>
      </c>
    </row>
    <row r="516" spans="1:9" ht="11.25" customHeight="1" x14ac:dyDescent="0.25">
      <c r="A516" t="s">
        <v>530</v>
      </c>
      <c r="B516" t="s">
        <v>147</v>
      </c>
      <c r="C516" t="s">
        <v>1243</v>
      </c>
      <c r="D516" t="s">
        <v>1244</v>
      </c>
      <c r="E516" t="s">
        <v>1245</v>
      </c>
      <c r="F516" t="s">
        <v>643</v>
      </c>
      <c r="G516" t="s">
        <v>535</v>
      </c>
      <c r="H516" t="s">
        <v>535</v>
      </c>
      <c r="I516" t="s">
        <v>75</v>
      </c>
    </row>
    <row r="517" spans="1:9" ht="11.25" customHeight="1" x14ac:dyDescent="0.25">
      <c r="A517" t="s">
        <v>530</v>
      </c>
      <c r="B517" t="s">
        <v>147</v>
      </c>
      <c r="C517" t="s">
        <v>1246</v>
      </c>
      <c r="D517" t="s">
        <v>1247</v>
      </c>
      <c r="E517" t="s">
        <v>1248</v>
      </c>
      <c r="F517" t="s">
        <v>1021</v>
      </c>
      <c r="G517" t="s">
        <v>535</v>
      </c>
      <c r="H517" t="s">
        <v>535</v>
      </c>
      <c r="I517" t="s">
        <v>75</v>
      </c>
    </row>
    <row r="518" spans="1:9" ht="11.25" customHeight="1" x14ac:dyDescent="0.25">
      <c r="A518" t="s">
        <v>530</v>
      </c>
      <c r="B518" t="s">
        <v>147</v>
      </c>
      <c r="C518" t="s">
        <v>1252</v>
      </c>
      <c r="D518" t="s">
        <v>1253</v>
      </c>
      <c r="E518" t="s">
        <v>1254</v>
      </c>
      <c r="F518" t="s">
        <v>605</v>
      </c>
      <c r="G518" t="s">
        <v>535</v>
      </c>
      <c r="H518" t="s">
        <v>535</v>
      </c>
      <c r="I518" t="s">
        <v>75</v>
      </c>
    </row>
    <row r="519" spans="1:9" ht="11.25" customHeight="1" x14ac:dyDescent="0.25">
      <c r="A519" t="s">
        <v>530</v>
      </c>
      <c r="B519" t="s">
        <v>147</v>
      </c>
      <c r="C519" t="s">
        <v>1261</v>
      </c>
      <c r="D519" t="s">
        <v>1262</v>
      </c>
      <c r="E519" t="s">
        <v>1263</v>
      </c>
      <c r="F519" t="s">
        <v>605</v>
      </c>
      <c r="G519" t="s">
        <v>1264</v>
      </c>
      <c r="H519" t="s">
        <v>535</v>
      </c>
      <c r="I519" t="s">
        <v>75</v>
      </c>
    </row>
    <row r="520" spans="1:9" ht="11.25" customHeight="1" x14ac:dyDescent="0.25">
      <c r="A520" t="s">
        <v>530</v>
      </c>
      <c r="B520" t="s">
        <v>147</v>
      </c>
      <c r="C520" t="s">
        <v>1886</v>
      </c>
      <c r="D520" t="s">
        <v>1887</v>
      </c>
      <c r="E520" t="s">
        <v>1888</v>
      </c>
      <c r="F520" t="s">
        <v>1889</v>
      </c>
      <c r="G520" t="s">
        <v>535</v>
      </c>
      <c r="H520" t="s">
        <v>535</v>
      </c>
      <c r="I520" t="s">
        <v>75</v>
      </c>
    </row>
    <row r="521" spans="1:9" ht="11.25" customHeight="1" x14ac:dyDescent="0.25">
      <c r="A521" t="s">
        <v>530</v>
      </c>
      <c r="B521" t="s">
        <v>147</v>
      </c>
      <c r="C521" t="s">
        <v>1265</v>
      </c>
      <c r="D521" t="s">
        <v>1266</v>
      </c>
      <c r="E521" t="s">
        <v>1267</v>
      </c>
      <c r="F521" t="s">
        <v>1021</v>
      </c>
      <c r="G521" t="s">
        <v>535</v>
      </c>
      <c r="H521" t="s">
        <v>535</v>
      </c>
      <c r="I521" t="s">
        <v>75</v>
      </c>
    </row>
    <row r="522" spans="1:9" ht="11.25" customHeight="1" x14ac:dyDescent="0.25">
      <c r="A522" t="s">
        <v>530</v>
      </c>
      <c r="B522" t="s">
        <v>147</v>
      </c>
      <c r="C522" t="s">
        <v>1274</v>
      </c>
      <c r="D522" t="s">
        <v>1275</v>
      </c>
      <c r="E522" t="s">
        <v>1276</v>
      </c>
      <c r="F522" t="s">
        <v>628</v>
      </c>
      <c r="G522" t="s">
        <v>535</v>
      </c>
      <c r="H522" t="s">
        <v>535</v>
      </c>
      <c r="I522" t="s">
        <v>75</v>
      </c>
    </row>
    <row r="523" spans="1:9" ht="11.25" customHeight="1" x14ac:dyDescent="0.25">
      <c r="A523" t="s">
        <v>530</v>
      </c>
      <c r="B523" t="s">
        <v>147</v>
      </c>
      <c r="C523" t="s">
        <v>1277</v>
      </c>
      <c r="D523" t="s">
        <v>1278</v>
      </c>
      <c r="E523" t="s">
        <v>1279</v>
      </c>
      <c r="F523" t="s">
        <v>549</v>
      </c>
      <c r="G523" t="s">
        <v>535</v>
      </c>
      <c r="H523" t="s">
        <v>535</v>
      </c>
      <c r="I523" t="s">
        <v>75</v>
      </c>
    </row>
    <row r="524" spans="1:9" ht="11.25" customHeight="1" x14ac:dyDescent="0.25">
      <c r="A524" t="s">
        <v>530</v>
      </c>
      <c r="B524" t="s">
        <v>147</v>
      </c>
      <c r="C524" t="s">
        <v>1890</v>
      </c>
      <c r="D524" t="s">
        <v>1891</v>
      </c>
      <c r="E524" t="s">
        <v>1892</v>
      </c>
      <c r="F524" t="s">
        <v>883</v>
      </c>
      <c r="G524" t="s">
        <v>1893</v>
      </c>
      <c r="H524" t="s">
        <v>535</v>
      </c>
      <c r="I524" t="s">
        <v>75</v>
      </c>
    </row>
    <row r="525" spans="1:9" ht="11.25" customHeight="1" x14ac:dyDescent="0.25">
      <c r="A525" t="s">
        <v>530</v>
      </c>
      <c r="B525" t="s">
        <v>147</v>
      </c>
      <c r="C525" t="s">
        <v>1280</v>
      </c>
      <c r="D525" t="s">
        <v>1281</v>
      </c>
      <c r="E525" t="s">
        <v>1282</v>
      </c>
      <c r="F525" t="s">
        <v>693</v>
      </c>
      <c r="G525" t="s">
        <v>535</v>
      </c>
      <c r="H525" t="s">
        <v>535</v>
      </c>
      <c r="I525" t="s">
        <v>75</v>
      </c>
    </row>
    <row r="526" spans="1:9" ht="11.25" customHeight="1" x14ac:dyDescent="0.25">
      <c r="A526" t="s">
        <v>530</v>
      </c>
      <c r="B526" t="s">
        <v>147</v>
      </c>
      <c r="C526" t="s">
        <v>1286</v>
      </c>
      <c r="D526" t="s">
        <v>1287</v>
      </c>
      <c r="E526" t="s">
        <v>1288</v>
      </c>
      <c r="F526" t="s">
        <v>1066</v>
      </c>
      <c r="G526" t="s">
        <v>1289</v>
      </c>
      <c r="H526" t="s">
        <v>535</v>
      </c>
      <c r="I526" t="s">
        <v>75</v>
      </c>
    </row>
    <row r="527" spans="1:9" ht="11.25" customHeight="1" x14ac:dyDescent="0.25">
      <c r="A527" t="s">
        <v>530</v>
      </c>
      <c r="B527" t="s">
        <v>147</v>
      </c>
      <c r="C527" t="s">
        <v>1293</v>
      </c>
      <c r="D527" t="s">
        <v>1294</v>
      </c>
      <c r="E527" t="s">
        <v>1295</v>
      </c>
      <c r="F527" t="s">
        <v>693</v>
      </c>
      <c r="G527" t="s">
        <v>1296</v>
      </c>
      <c r="H527" t="s">
        <v>535</v>
      </c>
      <c r="I527" t="s">
        <v>75</v>
      </c>
    </row>
    <row r="528" spans="1:9" ht="11.25" customHeight="1" x14ac:dyDescent="0.25">
      <c r="A528" t="s">
        <v>530</v>
      </c>
      <c r="B528" t="s">
        <v>147</v>
      </c>
      <c r="C528" t="s">
        <v>1297</v>
      </c>
      <c r="D528" t="s">
        <v>1298</v>
      </c>
      <c r="E528" t="s">
        <v>1299</v>
      </c>
      <c r="F528" t="s">
        <v>688</v>
      </c>
      <c r="G528" t="s">
        <v>535</v>
      </c>
      <c r="H528" t="s">
        <v>535</v>
      </c>
      <c r="I528" t="s">
        <v>75</v>
      </c>
    </row>
    <row r="529" spans="1:9" ht="11.25" customHeight="1" x14ac:dyDescent="0.25">
      <c r="A529" t="s">
        <v>530</v>
      </c>
      <c r="B529" t="s">
        <v>147</v>
      </c>
      <c r="C529" t="s">
        <v>1300</v>
      </c>
      <c r="D529" t="s">
        <v>1301</v>
      </c>
      <c r="E529" t="s">
        <v>1302</v>
      </c>
      <c r="F529" t="s">
        <v>577</v>
      </c>
      <c r="G529" t="s">
        <v>535</v>
      </c>
      <c r="H529" t="s">
        <v>535</v>
      </c>
      <c r="I529" t="s">
        <v>75</v>
      </c>
    </row>
    <row r="530" spans="1:9" ht="11.25" customHeight="1" x14ac:dyDescent="0.25">
      <c r="A530" t="s">
        <v>530</v>
      </c>
      <c r="B530" t="s">
        <v>147</v>
      </c>
      <c r="C530" t="s">
        <v>1894</v>
      </c>
      <c r="D530" t="s">
        <v>1895</v>
      </c>
      <c r="E530" t="s">
        <v>1896</v>
      </c>
      <c r="F530" t="s">
        <v>848</v>
      </c>
      <c r="G530" t="s">
        <v>1897</v>
      </c>
      <c r="H530" t="s">
        <v>535</v>
      </c>
      <c r="I530" t="s">
        <v>75</v>
      </c>
    </row>
    <row r="531" spans="1:9" ht="11.25" customHeight="1" x14ac:dyDescent="0.25">
      <c r="A531" t="s">
        <v>530</v>
      </c>
      <c r="B531" t="s">
        <v>147</v>
      </c>
      <c r="C531" t="s">
        <v>1898</v>
      </c>
      <c r="D531" t="s">
        <v>1899</v>
      </c>
      <c r="E531" t="s">
        <v>1900</v>
      </c>
      <c r="F531" t="s">
        <v>733</v>
      </c>
      <c r="G531" t="s">
        <v>535</v>
      </c>
      <c r="H531" t="s">
        <v>535</v>
      </c>
      <c r="I531" t="s">
        <v>75</v>
      </c>
    </row>
    <row r="532" spans="1:9" ht="11.25" customHeight="1" x14ac:dyDescent="0.25">
      <c r="A532" t="s">
        <v>530</v>
      </c>
      <c r="B532" t="s">
        <v>147</v>
      </c>
      <c r="C532" t="s">
        <v>1901</v>
      </c>
      <c r="D532" t="s">
        <v>1902</v>
      </c>
      <c r="E532" t="s">
        <v>1903</v>
      </c>
      <c r="F532" t="s">
        <v>711</v>
      </c>
      <c r="G532" t="s">
        <v>535</v>
      </c>
      <c r="H532" t="s">
        <v>535</v>
      </c>
      <c r="I532" t="s">
        <v>75</v>
      </c>
    </row>
    <row r="533" spans="1:9" ht="11.25" customHeight="1" x14ac:dyDescent="0.25">
      <c r="A533" t="s">
        <v>530</v>
      </c>
      <c r="B533" t="s">
        <v>147</v>
      </c>
      <c r="C533" t="s">
        <v>1904</v>
      </c>
      <c r="D533" t="s">
        <v>1902</v>
      </c>
      <c r="E533" t="s">
        <v>1903</v>
      </c>
      <c r="F533" t="s">
        <v>545</v>
      </c>
      <c r="G533" t="s">
        <v>535</v>
      </c>
      <c r="H533" t="s">
        <v>535</v>
      </c>
      <c r="I533" t="s">
        <v>75</v>
      </c>
    </row>
    <row r="534" spans="1:9" ht="11.25" customHeight="1" x14ac:dyDescent="0.25">
      <c r="A534" t="s">
        <v>530</v>
      </c>
      <c r="B534" t="s">
        <v>147</v>
      </c>
      <c r="C534" t="s">
        <v>1303</v>
      </c>
      <c r="D534" t="s">
        <v>1304</v>
      </c>
      <c r="E534" t="s">
        <v>1305</v>
      </c>
      <c r="F534" t="s">
        <v>667</v>
      </c>
      <c r="G534" t="s">
        <v>535</v>
      </c>
      <c r="H534" t="s">
        <v>535</v>
      </c>
      <c r="I534" t="s">
        <v>75</v>
      </c>
    </row>
    <row r="535" spans="1:9" ht="11.25" customHeight="1" x14ac:dyDescent="0.25">
      <c r="A535" t="s">
        <v>530</v>
      </c>
      <c r="B535" t="s">
        <v>147</v>
      </c>
      <c r="C535" t="s">
        <v>1306</v>
      </c>
      <c r="D535" t="s">
        <v>1307</v>
      </c>
      <c r="E535" t="s">
        <v>1308</v>
      </c>
      <c r="F535" t="s">
        <v>1021</v>
      </c>
      <c r="G535" t="s">
        <v>1309</v>
      </c>
      <c r="H535" t="s">
        <v>535</v>
      </c>
      <c r="I535" t="s">
        <v>75</v>
      </c>
    </row>
    <row r="536" spans="1:9" ht="11.25" customHeight="1" x14ac:dyDescent="0.25">
      <c r="A536" t="s">
        <v>530</v>
      </c>
      <c r="B536" t="s">
        <v>147</v>
      </c>
      <c r="C536" t="s">
        <v>1310</v>
      </c>
      <c r="D536" t="s">
        <v>1311</v>
      </c>
      <c r="E536" t="s">
        <v>1312</v>
      </c>
      <c r="F536" t="s">
        <v>1025</v>
      </c>
      <c r="G536" t="s">
        <v>1313</v>
      </c>
      <c r="H536" t="s">
        <v>535</v>
      </c>
      <c r="I536" t="s">
        <v>75</v>
      </c>
    </row>
    <row r="537" spans="1:9" ht="11.25" customHeight="1" x14ac:dyDescent="0.25">
      <c r="A537" t="s">
        <v>530</v>
      </c>
      <c r="B537" t="s">
        <v>147</v>
      </c>
      <c r="C537" t="s">
        <v>1314</v>
      </c>
      <c r="D537" t="s">
        <v>1315</v>
      </c>
      <c r="E537" t="s">
        <v>1316</v>
      </c>
      <c r="F537" t="s">
        <v>569</v>
      </c>
      <c r="G537" t="s">
        <v>535</v>
      </c>
      <c r="H537" t="s">
        <v>535</v>
      </c>
      <c r="I537" t="s">
        <v>75</v>
      </c>
    </row>
    <row r="538" spans="1:9" ht="11.25" customHeight="1" x14ac:dyDescent="0.25">
      <c r="A538" t="s">
        <v>530</v>
      </c>
      <c r="B538" t="s">
        <v>147</v>
      </c>
      <c r="C538" t="s">
        <v>1905</v>
      </c>
      <c r="D538" t="s">
        <v>1906</v>
      </c>
      <c r="E538" t="s">
        <v>1907</v>
      </c>
      <c r="F538" t="s">
        <v>679</v>
      </c>
      <c r="G538" t="s">
        <v>535</v>
      </c>
      <c r="H538" t="s">
        <v>535</v>
      </c>
      <c r="I538" t="s">
        <v>75</v>
      </c>
    </row>
    <row r="539" spans="1:9" ht="11.25" customHeight="1" x14ac:dyDescent="0.25">
      <c r="A539" t="s">
        <v>530</v>
      </c>
      <c r="B539" t="s">
        <v>147</v>
      </c>
      <c r="C539" t="s">
        <v>1326</v>
      </c>
      <c r="D539" t="s">
        <v>1327</v>
      </c>
      <c r="E539" t="s">
        <v>1328</v>
      </c>
      <c r="F539" t="s">
        <v>1021</v>
      </c>
      <c r="G539" t="s">
        <v>1329</v>
      </c>
      <c r="H539" t="s">
        <v>535</v>
      </c>
      <c r="I539" t="s">
        <v>75</v>
      </c>
    </row>
    <row r="540" spans="1:9" ht="11.25" customHeight="1" x14ac:dyDescent="0.25">
      <c r="A540" t="s">
        <v>530</v>
      </c>
      <c r="B540" t="s">
        <v>147</v>
      </c>
      <c r="C540" t="s">
        <v>1908</v>
      </c>
      <c r="D540" t="s">
        <v>1327</v>
      </c>
      <c r="E540" t="s">
        <v>1909</v>
      </c>
      <c r="F540" t="s">
        <v>722</v>
      </c>
      <c r="G540" t="s">
        <v>535</v>
      </c>
      <c r="H540" t="s">
        <v>535</v>
      </c>
      <c r="I540" t="s">
        <v>75</v>
      </c>
    </row>
    <row r="541" spans="1:9" ht="11.25" customHeight="1" x14ac:dyDescent="0.25">
      <c r="A541" t="s">
        <v>530</v>
      </c>
      <c r="B541" t="s">
        <v>147</v>
      </c>
      <c r="C541" t="s">
        <v>1330</v>
      </c>
      <c r="D541" t="s">
        <v>1331</v>
      </c>
      <c r="E541" t="s">
        <v>1332</v>
      </c>
      <c r="F541" t="s">
        <v>733</v>
      </c>
      <c r="G541" t="s">
        <v>535</v>
      </c>
      <c r="H541" t="s">
        <v>535</v>
      </c>
      <c r="I541" t="s">
        <v>75</v>
      </c>
    </row>
    <row r="542" spans="1:9" ht="11.25" customHeight="1" x14ac:dyDescent="0.25">
      <c r="A542" t="s">
        <v>530</v>
      </c>
      <c r="B542" t="s">
        <v>147</v>
      </c>
      <c r="C542" t="s">
        <v>1333</v>
      </c>
      <c r="D542" t="s">
        <v>1334</v>
      </c>
      <c r="E542" t="s">
        <v>1335</v>
      </c>
      <c r="F542" t="s">
        <v>605</v>
      </c>
      <c r="G542" t="s">
        <v>535</v>
      </c>
      <c r="H542" t="s">
        <v>535</v>
      </c>
      <c r="I542" t="s">
        <v>75</v>
      </c>
    </row>
    <row r="543" spans="1:9" ht="11.25" customHeight="1" x14ac:dyDescent="0.25">
      <c r="A543" t="s">
        <v>530</v>
      </c>
      <c r="B543" t="s">
        <v>147</v>
      </c>
      <c r="C543" t="s">
        <v>1910</v>
      </c>
      <c r="D543" t="s">
        <v>1911</v>
      </c>
      <c r="E543" t="s">
        <v>1912</v>
      </c>
      <c r="F543" t="s">
        <v>534</v>
      </c>
      <c r="G543" t="s">
        <v>535</v>
      </c>
      <c r="H543" t="s">
        <v>535</v>
      </c>
      <c r="I543" t="s">
        <v>75</v>
      </c>
    </row>
    <row r="544" spans="1:9" ht="11.25" customHeight="1" x14ac:dyDescent="0.25">
      <c r="A544" t="s">
        <v>530</v>
      </c>
      <c r="B544" t="s">
        <v>147</v>
      </c>
      <c r="C544" t="s">
        <v>1913</v>
      </c>
      <c r="D544" t="s">
        <v>1914</v>
      </c>
      <c r="E544" t="s">
        <v>1915</v>
      </c>
      <c r="F544" t="s">
        <v>715</v>
      </c>
      <c r="G544" t="s">
        <v>535</v>
      </c>
      <c r="H544" t="s">
        <v>535</v>
      </c>
      <c r="I544" t="s">
        <v>75</v>
      </c>
    </row>
    <row r="545" spans="1:9" ht="11.25" customHeight="1" x14ac:dyDescent="0.25">
      <c r="A545" t="s">
        <v>530</v>
      </c>
      <c r="B545" t="s">
        <v>147</v>
      </c>
      <c r="C545" t="s">
        <v>1339</v>
      </c>
      <c r="D545" t="s">
        <v>1340</v>
      </c>
      <c r="E545" t="s">
        <v>1341</v>
      </c>
      <c r="F545" t="s">
        <v>715</v>
      </c>
      <c r="G545" t="s">
        <v>535</v>
      </c>
      <c r="H545" t="s">
        <v>535</v>
      </c>
      <c r="I545" t="s">
        <v>75</v>
      </c>
    </row>
    <row r="546" spans="1:9" ht="11.25" customHeight="1" x14ac:dyDescent="0.25">
      <c r="A546" t="s">
        <v>530</v>
      </c>
      <c r="B546" t="s">
        <v>147</v>
      </c>
      <c r="C546" t="s">
        <v>1342</v>
      </c>
      <c r="D546" t="s">
        <v>1343</v>
      </c>
      <c r="E546" t="s">
        <v>1344</v>
      </c>
      <c r="F546" t="s">
        <v>926</v>
      </c>
      <c r="G546" t="s">
        <v>535</v>
      </c>
      <c r="H546" t="s">
        <v>535</v>
      </c>
      <c r="I546" t="s">
        <v>75</v>
      </c>
    </row>
    <row r="547" spans="1:9" ht="11.25" customHeight="1" x14ac:dyDescent="0.25">
      <c r="A547" t="s">
        <v>530</v>
      </c>
      <c r="B547" t="s">
        <v>147</v>
      </c>
      <c r="C547" t="s">
        <v>1916</v>
      </c>
      <c r="D547" t="s">
        <v>1917</v>
      </c>
      <c r="E547" t="s">
        <v>1918</v>
      </c>
      <c r="F547" t="s">
        <v>1025</v>
      </c>
      <c r="G547" t="s">
        <v>1919</v>
      </c>
      <c r="H547" t="s">
        <v>535</v>
      </c>
      <c r="I547" t="s">
        <v>75</v>
      </c>
    </row>
    <row r="548" spans="1:9" ht="11.25" customHeight="1" x14ac:dyDescent="0.25">
      <c r="A548" t="s">
        <v>530</v>
      </c>
      <c r="B548" t="s">
        <v>147</v>
      </c>
      <c r="C548" t="s">
        <v>1351</v>
      </c>
      <c r="D548" t="s">
        <v>1352</v>
      </c>
      <c r="E548" t="s">
        <v>1353</v>
      </c>
      <c r="F548" t="s">
        <v>600</v>
      </c>
      <c r="G548" t="s">
        <v>1354</v>
      </c>
      <c r="H548" t="s">
        <v>535</v>
      </c>
      <c r="I548" t="s">
        <v>75</v>
      </c>
    </row>
    <row r="549" spans="1:9" ht="11.25" customHeight="1" x14ac:dyDescent="0.25">
      <c r="A549" t="s">
        <v>530</v>
      </c>
      <c r="B549" t="s">
        <v>147</v>
      </c>
      <c r="C549" t="s">
        <v>1920</v>
      </c>
      <c r="D549" t="s">
        <v>1921</v>
      </c>
      <c r="E549" t="s">
        <v>1922</v>
      </c>
      <c r="F549" t="s">
        <v>733</v>
      </c>
      <c r="G549" t="s">
        <v>535</v>
      </c>
      <c r="H549" t="s">
        <v>535</v>
      </c>
      <c r="I549" t="s">
        <v>75</v>
      </c>
    </row>
    <row r="550" spans="1:9" ht="11.25" customHeight="1" x14ac:dyDescent="0.25">
      <c r="A550" t="s">
        <v>530</v>
      </c>
      <c r="B550" t="s">
        <v>147</v>
      </c>
      <c r="C550" t="s">
        <v>1355</v>
      </c>
      <c r="D550" t="s">
        <v>1356</v>
      </c>
      <c r="E550" t="s">
        <v>1357</v>
      </c>
      <c r="F550" t="s">
        <v>667</v>
      </c>
      <c r="G550" t="s">
        <v>535</v>
      </c>
      <c r="H550" t="s">
        <v>535</v>
      </c>
      <c r="I550" t="s">
        <v>75</v>
      </c>
    </row>
    <row r="551" spans="1:9" ht="11.25" customHeight="1" x14ac:dyDescent="0.25">
      <c r="A551" t="s">
        <v>530</v>
      </c>
      <c r="B551" t="s">
        <v>147</v>
      </c>
      <c r="C551" t="s">
        <v>1358</v>
      </c>
      <c r="D551" t="s">
        <v>1359</v>
      </c>
      <c r="E551" t="s">
        <v>1360</v>
      </c>
      <c r="F551" t="s">
        <v>715</v>
      </c>
      <c r="G551" t="s">
        <v>535</v>
      </c>
      <c r="H551" t="s">
        <v>535</v>
      </c>
      <c r="I551" t="s">
        <v>75</v>
      </c>
    </row>
    <row r="552" spans="1:9" ht="11.25" customHeight="1" x14ac:dyDescent="0.25">
      <c r="A552" t="s">
        <v>530</v>
      </c>
      <c r="B552" t="s">
        <v>147</v>
      </c>
      <c r="C552" t="s">
        <v>1364</v>
      </c>
      <c r="D552" t="s">
        <v>1365</v>
      </c>
      <c r="E552" t="s">
        <v>1366</v>
      </c>
      <c r="F552" t="s">
        <v>684</v>
      </c>
      <c r="G552" t="s">
        <v>535</v>
      </c>
      <c r="H552" t="s">
        <v>535</v>
      </c>
      <c r="I552" t="s">
        <v>75</v>
      </c>
    </row>
    <row r="553" spans="1:9" ht="11.25" customHeight="1" x14ac:dyDescent="0.25">
      <c r="A553" t="s">
        <v>530</v>
      </c>
      <c r="B553" t="s">
        <v>147</v>
      </c>
      <c r="C553" t="s">
        <v>1367</v>
      </c>
      <c r="D553" t="s">
        <v>1368</v>
      </c>
      <c r="E553" t="s">
        <v>1369</v>
      </c>
      <c r="F553" t="s">
        <v>693</v>
      </c>
      <c r="G553" t="s">
        <v>535</v>
      </c>
      <c r="H553" t="s">
        <v>535</v>
      </c>
      <c r="I553" t="s">
        <v>75</v>
      </c>
    </row>
    <row r="554" spans="1:9" ht="11.25" customHeight="1" x14ac:dyDescent="0.25">
      <c r="A554" t="s">
        <v>530</v>
      </c>
      <c r="B554" t="s">
        <v>147</v>
      </c>
      <c r="C554" t="s">
        <v>1370</v>
      </c>
      <c r="D554" t="s">
        <v>1371</v>
      </c>
      <c r="E554" t="s">
        <v>1372</v>
      </c>
      <c r="F554" t="s">
        <v>667</v>
      </c>
      <c r="G554" t="s">
        <v>535</v>
      </c>
      <c r="H554" t="s">
        <v>535</v>
      </c>
      <c r="I554" t="s">
        <v>75</v>
      </c>
    </row>
    <row r="555" spans="1:9" ht="11.25" customHeight="1" x14ac:dyDescent="0.25">
      <c r="A555" t="s">
        <v>530</v>
      </c>
      <c r="B555" t="s">
        <v>147</v>
      </c>
      <c r="C555" t="s">
        <v>1923</v>
      </c>
      <c r="D555" t="s">
        <v>1924</v>
      </c>
      <c r="E555" t="s">
        <v>1925</v>
      </c>
      <c r="F555" t="s">
        <v>978</v>
      </c>
      <c r="G555" t="s">
        <v>535</v>
      </c>
      <c r="H555" t="s">
        <v>535</v>
      </c>
      <c r="I555" t="s">
        <v>75</v>
      </c>
    </row>
    <row r="556" spans="1:9" ht="11.25" customHeight="1" x14ac:dyDescent="0.25">
      <c r="A556" t="s">
        <v>530</v>
      </c>
      <c r="B556" t="s">
        <v>147</v>
      </c>
      <c r="C556" t="s">
        <v>1373</v>
      </c>
      <c r="D556" t="s">
        <v>1374</v>
      </c>
      <c r="E556" t="s">
        <v>1375</v>
      </c>
      <c r="F556" t="s">
        <v>978</v>
      </c>
      <c r="G556" t="s">
        <v>535</v>
      </c>
      <c r="H556" t="s">
        <v>535</v>
      </c>
      <c r="I556" t="s">
        <v>75</v>
      </c>
    </row>
    <row r="557" spans="1:9" ht="11.25" customHeight="1" x14ac:dyDescent="0.25">
      <c r="A557" t="s">
        <v>530</v>
      </c>
      <c r="B557" t="s">
        <v>147</v>
      </c>
      <c r="C557" t="s">
        <v>1376</v>
      </c>
      <c r="D557" t="s">
        <v>1377</v>
      </c>
      <c r="E557" t="s">
        <v>1378</v>
      </c>
      <c r="F557" t="s">
        <v>605</v>
      </c>
      <c r="G557" t="s">
        <v>1379</v>
      </c>
      <c r="H557" t="s">
        <v>535</v>
      </c>
      <c r="I557" t="s">
        <v>75</v>
      </c>
    </row>
    <row r="558" spans="1:9" ht="11.25" customHeight="1" x14ac:dyDescent="0.25">
      <c r="A558" t="s">
        <v>530</v>
      </c>
      <c r="B558" t="s">
        <v>147</v>
      </c>
      <c r="C558" t="s">
        <v>1409</v>
      </c>
      <c r="D558" t="s">
        <v>1410</v>
      </c>
      <c r="E558" t="s">
        <v>1411</v>
      </c>
      <c r="F558" t="s">
        <v>1187</v>
      </c>
      <c r="G558" t="s">
        <v>535</v>
      </c>
      <c r="H558" t="s">
        <v>535</v>
      </c>
      <c r="I558" t="s">
        <v>75</v>
      </c>
    </row>
    <row r="559" spans="1:9" ht="11.25" customHeight="1" x14ac:dyDescent="0.25">
      <c r="A559" t="s">
        <v>530</v>
      </c>
      <c r="B559" t="s">
        <v>147</v>
      </c>
      <c r="C559" t="s">
        <v>1412</v>
      </c>
      <c r="D559" t="s">
        <v>1413</v>
      </c>
      <c r="E559" t="s">
        <v>1414</v>
      </c>
      <c r="F559" t="s">
        <v>1025</v>
      </c>
      <c r="G559" t="s">
        <v>535</v>
      </c>
      <c r="H559" t="s">
        <v>535</v>
      </c>
      <c r="I559" t="s">
        <v>75</v>
      </c>
    </row>
    <row r="560" spans="1:9" ht="11.25" customHeight="1" x14ac:dyDescent="0.25">
      <c r="A560" t="s">
        <v>530</v>
      </c>
      <c r="B560" t="s">
        <v>147</v>
      </c>
      <c r="C560" t="s">
        <v>1418</v>
      </c>
      <c r="D560" t="s">
        <v>1419</v>
      </c>
      <c r="E560" t="s">
        <v>1420</v>
      </c>
      <c r="F560" t="s">
        <v>777</v>
      </c>
      <c r="G560" t="s">
        <v>535</v>
      </c>
      <c r="H560" t="s">
        <v>535</v>
      </c>
      <c r="I560" t="s">
        <v>75</v>
      </c>
    </row>
    <row r="561" spans="1:9" ht="11.25" customHeight="1" x14ac:dyDescent="0.25">
      <c r="A561" t="s">
        <v>530</v>
      </c>
      <c r="B561" t="s">
        <v>147</v>
      </c>
      <c r="C561" t="s">
        <v>1926</v>
      </c>
      <c r="D561" t="s">
        <v>1927</v>
      </c>
      <c r="E561" t="s">
        <v>1928</v>
      </c>
      <c r="F561" t="s">
        <v>1025</v>
      </c>
      <c r="G561" t="s">
        <v>1929</v>
      </c>
      <c r="H561" t="s">
        <v>535</v>
      </c>
      <c r="I561" t="s">
        <v>75</v>
      </c>
    </row>
    <row r="562" spans="1:9" ht="11.25" customHeight="1" x14ac:dyDescent="0.25">
      <c r="A562" t="s">
        <v>530</v>
      </c>
      <c r="B562" t="s">
        <v>147</v>
      </c>
      <c r="C562" t="s">
        <v>1421</v>
      </c>
      <c r="D562" t="s">
        <v>1422</v>
      </c>
      <c r="E562" t="s">
        <v>1423</v>
      </c>
      <c r="F562" t="s">
        <v>577</v>
      </c>
      <c r="G562" t="s">
        <v>535</v>
      </c>
      <c r="H562" t="s">
        <v>535</v>
      </c>
      <c r="I562" t="s">
        <v>75</v>
      </c>
    </row>
    <row r="563" spans="1:9" ht="11.25" customHeight="1" x14ac:dyDescent="0.25">
      <c r="A563" t="s">
        <v>530</v>
      </c>
      <c r="B563" t="s">
        <v>147</v>
      </c>
      <c r="C563" t="s">
        <v>1930</v>
      </c>
      <c r="D563" t="s">
        <v>1931</v>
      </c>
      <c r="E563" t="s">
        <v>1932</v>
      </c>
      <c r="F563" t="s">
        <v>978</v>
      </c>
      <c r="G563" t="s">
        <v>535</v>
      </c>
      <c r="H563" t="s">
        <v>535</v>
      </c>
      <c r="I563" t="s">
        <v>75</v>
      </c>
    </row>
    <row r="564" spans="1:9" ht="11.25" customHeight="1" x14ac:dyDescent="0.25">
      <c r="A564" t="s">
        <v>530</v>
      </c>
      <c r="B564" t="s">
        <v>147</v>
      </c>
      <c r="C564" t="s">
        <v>1424</v>
      </c>
      <c r="D564" t="s">
        <v>1425</v>
      </c>
      <c r="E564" t="s">
        <v>1426</v>
      </c>
      <c r="F564" t="s">
        <v>711</v>
      </c>
      <c r="G564" t="s">
        <v>1427</v>
      </c>
      <c r="H564" t="s">
        <v>535</v>
      </c>
      <c r="I564" t="s">
        <v>75</v>
      </c>
    </row>
    <row r="565" spans="1:9" ht="11.25" customHeight="1" x14ac:dyDescent="0.25">
      <c r="A565" t="s">
        <v>530</v>
      </c>
      <c r="B565" t="s">
        <v>147</v>
      </c>
      <c r="C565" t="s">
        <v>1428</v>
      </c>
      <c r="D565" t="s">
        <v>1429</v>
      </c>
      <c r="E565" t="s">
        <v>1430</v>
      </c>
      <c r="F565" t="s">
        <v>679</v>
      </c>
      <c r="G565" t="s">
        <v>535</v>
      </c>
      <c r="H565" t="s">
        <v>535</v>
      </c>
      <c r="I565" t="s">
        <v>75</v>
      </c>
    </row>
    <row r="566" spans="1:9" ht="11.25" customHeight="1" x14ac:dyDescent="0.25">
      <c r="A566" t="s">
        <v>530</v>
      </c>
      <c r="B566" t="s">
        <v>147</v>
      </c>
      <c r="C566" t="s">
        <v>1434</v>
      </c>
      <c r="D566" t="s">
        <v>1435</v>
      </c>
      <c r="E566" t="s">
        <v>1436</v>
      </c>
      <c r="F566" t="s">
        <v>693</v>
      </c>
      <c r="G566" t="s">
        <v>535</v>
      </c>
      <c r="H566" t="s">
        <v>535</v>
      </c>
      <c r="I566" t="s">
        <v>75</v>
      </c>
    </row>
    <row r="567" spans="1:9" ht="11.25" customHeight="1" x14ac:dyDescent="0.25">
      <c r="A567" t="s">
        <v>530</v>
      </c>
      <c r="B567" t="s">
        <v>147</v>
      </c>
      <c r="C567" t="s">
        <v>1437</v>
      </c>
      <c r="D567" t="s">
        <v>1438</v>
      </c>
      <c r="E567" t="s">
        <v>1439</v>
      </c>
      <c r="F567" t="s">
        <v>715</v>
      </c>
      <c r="G567" t="s">
        <v>1440</v>
      </c>
      <c r="H567" t="s">
        <v>535</v>
      </c>
      <c r="I567" t="s">
        <v>75</v>
      </c>
    </row>
    <row r="568" spans="1:9" ht="11.25" customHeight="1" x14ac:dyDescent="0.25">
      <c r="A568" t="s">
        <v>530</v>
      </c>
      <c r="B568" t="s">
        <v>147</v>
      </c>
      <c r="C568" t="s">
        <v>1448</v>
      </c>
      <c r="D568" t="s">
        <v>1449</v>
      </c>
      <c r="E568" t="s">
        <v>1450</v>
      </c>
      <c r="F568" t="s">
        <v>667</v>
      </c>
      <c r="G568" t="s">
        <v>535</v>
      </c>
      <c r="H568" t="s">
        <v>535</v>
      </c>
      <c r="I568" t="s">
        <v>75</v>
      </c>
    </row>
    <row r="569" spans="1:9" ht="11.25" customHeight="1" x14ac:dyDescent="0.25">
      <c r="A569" t="s">
        <v>530</v>
      </c>
      <c r="B569" t="s">
        <v>147</v>
      </c>
      <c r="C569" t="s">
        <v>1933</v>
      </c>
      <c r="D569" t="s">
        <v>1934</v>
      </c>
      <c r="E569" t="s">
        <v>1935</v>
      </c>
      <c r="F569" t="s">
        <v>1025</v>
      </c>
      <c r="G569" t="s">
        <v>1936</v>
      </c>
      <c r="H569" t="s">
        <v>535</v>
      </c>
      <c r="I569" t="s">
        <v>75</v>
      </c>
    </row>
    <row r="570" spans="1:9" ht="11.25" customHeight="1" x14ac:dyDescent="0.25">
      <c r="A570" t="s">
        <v>530</v>
      </c>
      <c r="B570" t="s">
        <v>147</v>
      </c>
      <c r="C570" t="s">
        <v>1937</v>
      </c>
      <c r="D570" t="s">
        <v>1938</v>
      </c>
      <c r="E570" t="s">
        <v>1939</v>
      </c>
      <c r="F570" t="s">
        <v>1025</v>
      </c>
      <c r="G570" t="s">
        <v>1940</v>
      </c>
      <c r="H570" t="s">
        <v>535</v>
      </c>
      <c r="I570" t="s">
        <v>75</v>
      </c>
    </row>
    <row r="571" spans="1:9" ht="11.25" customHeight="1" x14ac:dyDescent="0.25">
      <c r="A571" t="s">
        <v>530</v>
      </c>
      <c r="B571" t="s">
        <v>147</v>
      </c>
      <c r="C571" t="s">
        <v>1941</v>
      </c>
      <c r="D571" t="s">
        <v>1942</v>
      </c>
      <c r="E571" t="s">
        <v>1943</v>
      </c>
      <c r="F571" t="s">
        <v>811</v>
      </c>
      <c r="G571" t="s">
        <v>535</v>
      </c>
      <c r="H571" t="s">
        <v>535</v>
      </c>
      <c r="I571" t="s">
        <v>75</v>
      </c>
    </row>
    <row r="572" spans="1:9" ht="11.25" customHeight="1" x14ac:dyDescent="0.25">
      <c r="A572" t="s">
        <v>530</v>
      </c>
      <c r="B572" t="s">
        <v>147</v>
      </c>
      <c r="C572" t="s">
        <v>1944</v>
      </c>
      <c r="D572" t="s">
        <v>1945</v>
      </c>
      <c r="E572" t="s">
        <v>1946</v>
      </c>
      <c r="F572" t="s">
        <v>1947</v>
      </c>
      <c r="G572" t="s">
        <v>535</v>
      </c>
      <c r="H572" t="s">
        <v>535</v>
      </c>
      <c r="I572" t="s">
        <v>75</v>
      </c>
    </row>
    <row r="573" spans="1:9" ht="11.25" customHeight="1" x14ac:dyDescent="0.25">
      <c r="A573" t="s">
        <v>530</v>
      </c>
      <c r="B573" t="s">
        <v>147</v>
      </c>
      <c r="C573" t="s">
        <v>1466</v>
      </c>
      <c r="D573" t="s">
        <v>1467</v>
      </c>
      <c r="E573" t="s">
        <v>1468</v>
      </c>
      <c r="F573" t="s">
        <v>573</v>
      </c>
      <c r="G573" t="s">
        <v>1469</v>
      </c>
      <c r="H573" t="s">
        <v>535</v>
      </c>
      <c r="I573" t="s">
        <v>75</v>
      </c>
    </row>
    <row r="574" spans="1:9" ht="11.25" customHeight="1" x14ac:dyDescent="0.25">
      <c r="A574" t="s">
        <v>530</v>
      </c>
      <c r="B574" t="s">
        <v>147</v>
      </c>
      <c r="C574" t="s">
        <v>1473</v>
      </c>
      <c r="D574" t="s">
        <v>1474</v>
      </c>
      <c r="E574" t="s">
        <v>1475</v>
      </c>
      <c r="F574" t="s">
        <v>978</v>
      </c>
      <c r="G574" t="s">
        <v>1476</v>
      </c>
      <c r="H574" t="s">
        <v>535</v>
      </c>
      <c r="I574" t="s">
        <v>75</v>
      </c>
    </row>
    <row r="575" spans="1:9" ht="11.25" customHeight="1" x14ac:dyDescent="0.25">
      <c r="A575" t="s">
        <v>530</v>
      </c>
      <c r="B575" t="s">
        <v>147</v>
      </c>
      <c r="C575" t="s">
        <v>1477</v>
      </c>
      <c r="D575" t="s">
        <v>1474</v>
      </c>
      <c r="E575" t="s">
        <v>1478</v>
      </c>
      <c r="F575" t="s">
        <v>926</v>
      </c>
      <c r="G575" t="s">
        <v>535</v>
      </c>
      <c r="H575" t="s">
        <v>535</v>
      </c>
      <c r="I575" t="s">
        <v>75</v>
      </c>
    </row>
    <row r="576" spans="1:9" ht="11.25" customHeight="1" x14ac:dyDescent="0.25">
      <c r="A576" t="s">
        <v>530</v>
      </c>
      <c r="B576" t="s">
        <v>147</v>
      </c>
      <c r="C576" t="s">
        <v>1492</v>
      </c>
      <c r="D576" t="s">
        <v>1493</v>
      </c>
      <c r="E576" t="s">
        <v>1494</v>
      </c>
      <c r="F576" t="s">
        <v>643</v>
      </c>
      <c r="G576" t="s">
        <v>535</v>
      </c>
      <c r="H576" t="s">
        <v>535</v>
      </c>
      <c r="I576" t="s">
        <v>75</v>
      </c>
    </row>
    <row r="577" spans="1:9" ht="11.25" customHeight="1" x14ac:dyDescent="0.25">
      <c r="A577" t="s">
        <v>530</v>
      </c>
      <c r="B577" t="s">
        <v>147</v>
      </c>
      <c r="C577" t="s">
        <v>1495</v>
      </c>
      <c r="D577" t="s">
        <v>1496</v>
      </c>
      <c r="E577" t="s">
        <v>1497</v>
      </c>
      <c r="F577" t="s">
        <v>693</v>
      </c>
      <c r="G577" t="s">
        <v>535</v>
      </c>
      <c r="H577" t="s">
        <v>535</v>
      </c>
      <c r="I577" t="s">
        <v>75</v>
      </c>
    </row>
    <row r="578" spans="1:9" ht="11.25" customHeight="1" x14ac:dyDescent="0.25">
      <c r="A578" t="s">
        <v>530</v>
      </c>
      <c r="B578" t="s">
        <v>147</v>
      </c>
      <c r="C578" t="s">
        <v>1948</v>
      </c>
      <c r="D578" t="s">
        <v>1949</v>
      </c>
      <c r="E578" t="s">
        <v>1950</v>
      </c>
      <c r="F578" t="s">
        <v>623</v>
      </c>
      <c r="G578" t="s">
        <v>535</v>
      </c>
      <c r="H578" t="s">
        <v>535</v>
      </c>
      <c r="I578" t="s">
        <v>75</v>
      </c>
    </row>
    <row r="579" spans="1:9" ht="11.25" customHeight="1" x14ac:dyDescent="0.25">
      <c r="A579" t="s">
        <v>530</v>
      </c>
      <c r="B579" t="s">
        <v>147</v>
      </c>
      <c r="C579" t="s">
        <v>1498</v>
      </c>
      <c r="D579" t="s">
        <v>1499</v>
      </c>
      <c r="E579" t="s">
        <v>1500</v>
      </c>
      <c r="F579" t="s">
        <v>577</v>
      </c>
      <c r="G579" t="s">
        <v>535</v>
      </c>
      <c r="H579" t="s">
        <v>535</v>
      </c>
      <c r="I579" t="s">
        <v>75</v>
      </c>
    </row>
    <row r="580" spans="1:9" ht="11.25" customHeight="1" x14ac:dyDescent="0.25">
      <c r="A580" t="s">
        <v>530</v>
      </c>
      <c r="B580" t="s">
        <v>147</v>
      </c>
      <c r="C580" t="s">
        <v>1951</v>
      </c>
      <c r="D580" t="s">
        <v>1952</v>
      </c>
      <c r="E580" t="s">
        <v>1953</v>
      </c>
      <c r="F580" t="s">
        <v>577</v>
      </c>
      <c r="G580" t="s">
        <v>535</v>
      </c>
      <c r="H580" t="s">
        <v>535</v>
      </c>
      <c r="I580" t="s">
        <v>75</v>
      </c>
    </row>
    <row r="581" spans="1:9" ht="11.25" customHeight="1" x14ac:dyDescent="0.25">
      <c r="A581" t="s">
        <v>530</v>
      </c>
      <c r="B581" t="s">
        <v>147</v>
      </c>
      <c r="C581" t="s">
        <v>1954</v>
      </c>
      <c r="D581" t="s">
        <v>1955</v>
      </c>
      <c r="E581" t="s">
        <v>1956</v>
      </c>
      <c r="F581" t="s">
        <v>1712</v>
      </c>
      <c r="G581" t="s">
        <v>535</v>
      </c>
      <c r="H581" t="s">
        <v>535</v>
      </c>
      <c r="I581" t="s">
        <v>75</v>
      </c>
    </row>
    <row r="582" spans="1:9" ht="11.25" customHeight="1" x14ac:dyDescent="0.25">
      <c r="A582" t="s">
        <v>530</v>
      </c>
      <c r="B582" t="s">
        <v>147</v>
      </c>
      <c r="C582" t="s">
        <v>1513</v>
      </c>
      <c r="D582" t="s">
        <v>1514</v>
      </c>
      <c r="E582" t="s">
        <v>1515</v>
      </c>
      <c r="F582" t="s">
        <v>643</v>
      </c>
      <c r="G582" t="s">
        <v>535</v>
      </c>
      <c r="H582" t="s">
        <v>535</v>
      </c>
      <c r="I582" t="s">
        <v>75</v>
      </c>
    </row>
    <row r="583" spans="1:9" ht="11.25" customHeight="1" x14ac:dyDescent="0.25">
      <c r="A583" t="s">
        <v>530</v>
      </c>
      <c r="B583" t="s">
        <v>147</v>
      </c>
      <c r="C583" t="s">
        <v>1957</v>
      </c>
      <c r="D583" t="s">
        <v>1958</v>
      </c>
      <c r="E583" t="s">
        <v>1959</v>
      </c>
      <c r="F583" t="s">
        <v>952</v>
      </c>
      <c r="G583" t="s">
        <v>535</v>
      </c>
      <c r="H583" t="s">
        <v>535</v>
      </c>
      <c r="I583" t="s">
        <v>75</v>
      </c>
    </row>
    <row r="584" spans="1:9" ht="11.25" customHeight="1" x14ac:dyDescent="0.25">
      <c r="A584" t="s">
        <v>530</v>
      </c>
      <c r="B584" t="s">
        <v>147</v>
      </c>
      <c r="C584" t="s">
        <v>1522</v>
      </c>
      <c r="D584" t="s">
        <v>1523</v>
      </c>
      <c r="E584" t="s">
        <v>1524</v>
      </c>
      <c r="F584" t="s">
        <v>693</v>
      </c>
      <c r="G584" t="s">
        <v>535</v>
      </c>
      <c r="H584" t="s">
        <v>535</v>
      </c>
      <c r="I584" t="s">
        <v>75</v>
      </c>
    </row>
    <row r="585" spans="1:9" ht="11.25" customHeight="1" x14ac:dyDescent="0.25">
      <c r="A585" t="s">
        <v>530</v>
      </c>
      <c r="B585" t="s">
        <v>147</v>
      </c>
      <c r="C585" t="s">
        <v>1528</v>
      </c>
      <c r="D585" t="s">
        <v>1529</v>
      </c>
      <c r="E585" t="s">
        <v>1530</v>
      </c>
      <c r="F585" t="s">
        <v>577</v>
      </c>
      <c r="G585" t="s">
        <v>535</v>
      </c>
      <c r="H585" t="s">
        <v>535</v>
      </c>
      <c r="I585" t="s">
        <v>75</v>
      </c>
    </row>
    <row r="586" spans="1:9" ht="11.25" customHeight="1" x14ac:dyDescent="0.25">
      <c r="A586" t="s">
        <v>530</v>
      </c>
      <c r="B586" t="s">
        <v>147</v>
      </c>
      <c r="C586" t="s">
        <v>1531</v>
      </c>
      <c r="D586" t="s">
        <v>1532</v>
      </c>
      <c r="E586" t="s">
        <v>1533</v>
      </c>
      <c r="F586" t="s">
        <v>715</v>
      </c>
      <c r="G586" t="s">
        <v>535</v>
      </c>
      <c r="H586" t="s">
        <v>535</v>
      </c>
      <c r="I586" t="s">
        <v>75</v>
      </c>
    </row>
    <row r="587" spans="1:9" ht="11.25" customHeight="1" x14ac:dyDescent="0.25">
      <c r="A587" t="s">
        <v>530</v>
      </c>
      <c r="B587" t="s">
        <v>147</v>
      </c>
      <c r="C587" t="s">
        <v>1540</v>
      </c>
      <c r="D587" t="s">
        <v>1541</v>
      </c>
      <c r="E587" t="s">
        <v>1542</v>
      </c>
      <c r="F587" t="s">
        <v>715</v>
      </c>
      <c r="G587" t="s">
        <v>1543</v>
      </c>
      <c r="H587" t="s">
        <v>535</v>
      </c>
      <c r="I587" t="s">
        <v>75</v>
      </c>
    </row>
    <row r="588" spans="1:9" ht="11.25" customHeight="1" x14ac:dyDescent="0.25">
      <c r="A588" t="s">
        <v>530</v>
      </c>
      <c r="B588" t="s">
        <v>147</v>
      </c>
      <c r="C588" t="s">
        <v>1544</v>
      </c>
      <c r="D588" t="s">
        <v>1545</v>
      </c>
      <c r="E588" t="s">
        <v>1546</v>
      </c>
      <c r="F588" t="s">
        <v>623</v>
      </c>
      <c r="G588" t="s">
        <v>1547</v>
      </c>
      <c r="H588" t="s">
        <v>535</v>
      </c>
      <c r="I588" t="s">
        <v>75</v>
      </c>
    </row>
    <row r="589" spans="1:9" ht="11.25" customHeight="1" x14ac:dyDescent="0.25">
      <c r="A589" t="s">
        <v>530</v>
      </c>
      <c r="B589" t="s">
        <v>147</v>
      </c>
      <c r="C589" t="s">
        <v>1551</v>
      </c>
      <c r="D589" t="s">
        <v>1552</v>
      </c>
      <c r="E589" t="s">
        <v>1553</v>
      </c>
      <c r="F589" t="s">
        <v>693</v>
      </c>
      <c r="G589" t="s">
        <v>535</v>
      </c>
      <c r="H589" t="s">
        <v>535</v>
      </c>
      <c r="I589" t="s">
        <v>75</v>
      </c>
    </row>
    <row r="590" spans="1:9" ht="11.25" customHeight="1" x14ac:dyDescent="0.25">
      <c r="A590" t="s">
        <v>530</v>
      </c>
      <c r="B590" t="s">
        <v>147</v>
      </c>
      <c r="C590" t="s">
        <v>1554</v>
      </c>
      <c r="D590" t="s">
        <v>1555</v>
      </c>
      <c r="E590" t="s">
        <v>1556</v>
      </c>
      <c r="F590" t="s">
        <v>715</v>
      </c>
      <c r="G590" t="s">
        <v>1557</v>
      </c>
      <c r="H590" t="s">
        <v>535</v>
      </c>
      <c r="I590" t="s">
        <v>75</v>
      </c>
    </row>
    <row r="591" spans="1:9" ht="11.25" customHeight="1" x14ac:dyDescent="0.25">
      <c r="A591" t="s">
        <v>530</v>
      </c>
      <c r="B591" t="s">
        <v>147</v>
      </c>
      <c r="C591" t="s">
        <v>1960</v>
      </c>
      <c r="D591" t="s">
        <v>1961</v>
      </c>
      <c r="E591" t="s">
        <v>1962</v>
      </c>
      <c r="F591" t="s">
        <v>577</v>
      </c>
      <c r="G591" t="s">
        <v>535</v>
      </c>
      <c r="H591" t="s">
        <v>535</v>
      </c>
      <c r="I591" t="s">
        <v>75</v>
      </c>
    </row>
    <row r="592" spans="1:9" ht="11.25" customHeight="1" x14ac:dyDescent="0.25">
      <c r="A592" t="s">
        <v>530</v>
      </c>
      <c r="B592" t="s">
        <v>147</v>
      </c>
      <c r="C592" t="s">
        <v>1564</v>
      </c>
      <c r="D592" t="s">
        <v>1565</v>
      </c>
      <c r="E592" t="s">
        <v>1566</v>
      </c>
      <c r="F592" t="s">
        <v>623</v>
      </c>
      <c r="G592" t="s">
        <v>535</v>
      </c>
      <c r="H592" t="s">
        <v>535</v>
      </c>
      <c r="I592" t="s">
        <v>75</v>
      </c>
    </row>
    <row r="593" spans="1:9" ht="11.25" customHeight="1" x14ac:dyDescent="0.25">
      <c r="A593" t="s">
        <v>530</v>
      </c>
      <c r="B593" t="s">
        <v>147</v>
      </c>
      <c r="C593" t="s">
        <v>1963</v>
      </c>
      <c r="D593" t="s">
        <v>1964</v>
      </c>
      <c r="E593" t="s">
        <v>1965</v>
      </c>
      <c r="F593" t="s">
        <v>643</v>
      </c>
      <c r="G593" t="s">
        <v>535</v>
      </c>
      <c r="H593" t="s">
        <v>535</v>
      </c>
      <c r="I593" t="s">
        <v>75</v>
      </c>
    </row>
    <row r="594" spans="1:9" ht="11.25" customHeight="1" x14ac:dyDescent="0.25">
      <c r="A594" t="s">
        <v>530</v>
      </c>
      <c r="B594" t="s">
        <v>147</v>
      </c>
      <c r="C594" t="s">
        <v>1573</v>
      </c>
      <c r="D594" t="s">
        <v>1574</v>
      </c>
      <c r="E594" t="s">
        <v>1575</v>
      </c>
      <c r="F594" t="s">
        <v>693</v>
      </c>
      <c r="G594" t="s">
        <v>535</v>
      </c>
      <c r="H594" t="s">
        <v>535</v>
      </c>
      <c r="I594" t="s">
        <v>75</v>
      </c>
    </row>
    <row r="595" spans="1:9" ht="11.25" customHeight="1" x14ac:dyDescent="0.25">
      <c r="A595" t="s">
        <v>530</v>
      </c>
      <c r="B595" t="s">
        <v>147</v>
      </c>
      <c r="C595" t="s">
        <v>1966</v>
      </c>
      <c r="D595" t="s">
        <v>1967</v>
      </c>
      <c r="E595" t="s">
        <v>1968</v>
      </c>
      <c r="F595" t="s">
        <v>715</v>
      </c>
      <c r="G595" t="s">
        <v>535</v>
      </c>
      <c r="H595" t="s">
        <v>535</v>
      </c>
      <c r="I595" t="s">
        <v>75</v>
      </c>
    </row>
    <row r="596" spans="1:9" ht="11.25" customHeight="1" x14ac:dyDescent="0.25">
      <c r="A596" t="s">
        <v>530</v>
      </c>
      <c r="B596" t="s">
        <v>147</v>
      </c>
      <c r="C596" t="s">
        <v>1579</v>
      </c>
      <c r="D596" t="s">
        <v>1580</v>
      </c>
      <c r="E596" t="s">
        <v>1581</v>
      </c>
      <c r="F596" t="s">
        <v>926</v>
      </c>
      <c r="G596" t="s">
        <v>535</v>
      </c>
      <c r="H596" t="s">
        <v>535</v>
      </c>
      <c r="I596" t="s">
        <v>75</v>
      </c>
    </row>
    <row r="597" spans="1:9" ht="11.25" customHeight="1" x14ac:dyDescent="0.25">
      <c r="A597" t="s">
        <v>530</v>
      </c>
      <c r="B597" t="s">
        <v>147</v>
      </c>
      <c r="C597" t="s">
        <v>1969</v>
      </c>
      <c r="D597" t="s">
        <v>1970</v>
      </c>
      <c r="E597" t="s">
        <v>1971</v>
      </c>
      <c r="F597" t="s">
        <v>628</v>
      </c>
      <c r="G597" t="s">
        <v>1972</v>
      </c>
      <c r="H597" t="s">
        <v>535</v>
      </c>
      <c r="I597" t="s">
        <v>75</v>
      </c>
    </row>
    <row r="598" spans="1:9" ht="11.25" customHeight="1" x14ac:dyDescent="0.25">
      <c r="A598" t="s">
        <v>530</v>
      </c>
      <c r="B598" t="s">
        <v>147</v>
      </c>
      <c r="C598" t="s">
        <v>1973</v>
      </c>
      <c r="D598" t="s">
        <v>1974</v>
      </c>
      <c r="E598" t="s">
        <v>1975</v>
      </c>
      <c r="F598" t="s">
        <v>643</v>
      </c>
      <c r="G598" t="s">
        <v>535</v>
      </c>
      <c r="H598" t="s">
        <v>535</v>
      </c>
      <c r="I598" t="s">
        <v>75</v>
      </c>
    </row>
    <row r="599" spans="1:9" ht="11.25" customHeight="1" x14ac:dyDescent="0.25">
      <c r="A599" t="s">
        <v>530</v>
      </c>
      <c r="B599" t="s">
        <v>147</v>
      </c>
      <c r="C599" t="s">
        <v>1976</v>
      </c>
      <c r="D599" t="s">
        <v>1977</v>
      </c>
      <c r="E599" t="s">
        <v>1978</v>
      </c>
      <c r="F599" t="s">
        <v>610</v>
      </c>
      <c r="G599" t="s">
        <v>535</v>
      </c>
      <c r="H599" t="s">
        <v>535</v>
      </c>
      <c r="I599" t="s">
        <v>75</v>
      </c>
    </row>
    <row r="600" spans="1:9" ht="11.25" customHeight="1" x14ac:dyDescent="0.25">
      <c r="A600" t="s">
        <v>530</v>
      </c>
      <c r="B600" t="s">
        <v>147</v>
      </c>
      <c r="C600" t="s">
        <v>1593</v>
      </c>
      <c r="D600" t="s">
        <v>1594</v>
      </c>
      <c r="E600" t="s">
        <v>1595</v>
      </c>
      <c r="F600" t="s">
        <v>1596</v>
      </c>
      <c r="G600" t="s">
        <v>541</v>
      </c>
      <c r="H600" t="s">
        <v>535</v>
      </c>
      <c r="I600" t="s">
        <v>75</v>
      </c>
    </row>
    <row r="601" spans="1:9" ht="11.25" customHeight="1" x14ac:dyDescent="0.25">
      <c r="A601" t="s">
        <v>530</v>
      </c>
      <c r="B601" t="s">
        <v>147</v>
      </c>
      <c r="C601" t="s">
        <v>1979</v>
      </c>
      <c r="D601" t="s">
        <v>1980</v>
      </c>
      <c r="E601" t="s">
        <v>1981</v>
      </c>
      <c r="F601" t="s">
        <v>755</v>
      </c>
      <c r="G601" t="s">
        <v>535</v>
      </c>
      <c r="H601" t="s">
        <v>535</v>
      </c>
      <c r="I601" t="s">
        <v>75</v>
      </c>
    </row>
    <row r="602" spans="1:9" ht="11.25" customHeight="1" x14ac:dyDescent="0.25">
      <c r="A602" t="s">
        <v>530</v>
      </c>
      <c r="B602" t="s">
        <v>147</v>
      </c>
      <c r="C602" t="s">
        <v>1982</v>
      </c>
      <c r="D602" t="s">
        <v>1983</v>
      </c>
      <c r="E602" t="s">
        <v>1984</v>
      </c>
      <c r="F602" t="s">
        <v>755</v>
      </c>
      <c r="G602" t="s">
        <v>535</v>
      </c>
      <c r="H602" t="s">
        <v>535</v>
      </c>
      <c r="I602" t="s">
        <v>75</v>
      </c>
    </row>
    <row r="603" spans="1:9" ht="11.25" customHeight="1" x14ac:dyDescent="0.25">
      <c r="A603" t="s">
        <v>530</v>
      </c>
      <c r="B603" t="s">
        <v>147</v>
      </c>
      <c r="C603" t="s">
        <v>1985</v>
      </c>
      <c r="D603" t="s">
        <v>1986</v>
      </c>
      <c r="E603" t="s">
        <v>1987</v>
      </c>
      <c r="F603" t="s">
        <v>755</v>
      </c>
      <c r="G603" t="s">
        <v>535</v>
      </c>
      <c r="H603" t="s">
        <v>535</v>
      </c>
      <c r="I603" t="s">
        <v>75</v>
      </c>
    </row>
    <row r="604" spans="1:9" ht="11.25" customHeight="1" x14ac:dyDescent="0.25">
      <c r="A604" t="s">
        <v>530</v>
      </c>
      <c r="B604" t="s">
        <v>147</v>
      </c>
      <c r="C604" t="s">
        <v>1988</v>
      </c>
      <c r="D604" t="s">
        <v>1989</v>
      </c>
      <c r="E604" t="s">
        <v>1990</v>
      </c>
      <c r="F604" t="s">
        <v>755</v>
      </c>
      <c r="G604" t="s">
        <v>535</v>
      </c>
      <c r="H604" t="s">
        <v>535</v>
      </c>
      <c r="I604" t="s">
        <v>75</v>
      </c>
    </row>
    <row r="605" spans="1:9" ht="11.25" customHeight="1" x14ac:dyDescent="0.25">
      <c r="A605" t="s">
        <v>530</v>
      </c>
      <c r="B605" t="s">
        <v>147</v>
      </c>
      <c r="C605" t="s">
        <v>1991</v>
      </c>
      <c r="D605" t="s">
        <v>1992</v>
      </c>
      <c r="E605" t="s">
        <v>1993</v>
      </c>
      <c r="F605" t="s">
        <v>755</v>
      </c>
      <c r="G605" t="s">
        <v>535</v>
      </c>
      <c r="H605" t="s">
        <v>535</v>
      </c>
      <c r="I605" t="s">
        <v>75</v>
      </c>
    </row>
    <row r="606" spans="1:9" ht="11.25" customHeight="1" x14ac:dyDescent="0.25">
      <c r="A606" t="s">
        <v>530</v>
      </c>
      <c r="B606" t="s">
        <v>147</v>
      </c>
      <c r="C606" t="s">
        <v>1994</v>
      </c>
      <c r="D606" t="s">
        <v>1995</v>
      </c>
      <c r="E606" t="s">
        <v>1996</v>
      </c>
      <c r="F606" t="s">
        <v>755</v>
      </c>
      <c r="G606" t="s">
        <v>535</v>
      </c>
      <c r="H606" t="s">
        <v>535</v>
      </c>
      <c r="I606" t="s">
        <v>75</v>
      </c>
    </row>
    <row r="607" spans="1:9" ht="11.25" customHeight="1" x14ac:dyDescent="0.25">
      <c r="A607" t="s">
        <v>530</v>
      </c>
      <c r="B607" t="s">
        <v>147</v>
      </c>
      <c r="C607" t="s">
        <v>1997</v>
      </c>
      <c r="D607" t="s">
        <v>1998</v>
      </c>
      <c r="E607" t="s">
        <v>1999</v>
      </c>
      <c r="F607" t="s">
        <v>755</v>
      </c>
      <c r="G607" t="s">
        <v>535</v>
      </c>
      <c r="H607" t="s">
        <v>535</v>
      </c>
      <c r="I607" t="s">
        <v>75</v>
      </c>
    </row>
    <row r="608" spans="1:9" ht="11.25" customHeight="1" x14ac:dyDescent="0.25">
      <c r="A608" t="s">
        <v>530</v>
      </c>
      <c r="B608" t="s">
        <v>147</v>
      </c>
      <c r="C608" t="s">
        <v>2000</v>
      </c>
      <c r="D608" t="s">
        <v>2001</v>
      </c>
      <c r="E608" t="s">
        <v>2002</v>
      </c>
      <c r="F608" t="s">
        <v>755</v>
      </c>
      <c r="G608" t="s">
        <v>535</v>
      </c>
      <c r="H608" t="s">
        <v>535</v>
      </c>
      <c r="I608" t="s">
        <v>75</v>
      </c>
    </row>
    <row r="609" spans="1:9" ht="11.25" customHeight="1" x14ac:dyDescent="0.25">
      <c r="A609" t="s">
        <v>530</v>
      </c>
      <c r="B609" t="s">
        <v>147</v>
      </c>
      <c r="C609" t="s">
        <v>2003</v>
      </c>
      <c r="D609" t="s">
        <v>2004</v>
      </c>
      <c r="E609" t="s">
        <v>2005</v>
      </c>
      <c r="F609" t="s">
        <v>755</v>
      </c>
      <c r="G609" t="s">
        <v>535</v>
      </c>
      <c r="H609" t="s">
        <v>535</v>
      </c>
      <c r="I609" t="s">
        <v>75</v>
      </c>
    </row>
    <row r="610" spans="1:9" ht="11.25" customHeight="1" x14ac:dyDescent="0.25">
      <c r="A610" t="s">
        <v>530</v>
      </c>
      <c r="B610" t="s">
        <v>147</v>
      </c>
      <c r="C610" t="s">
        <v>2006</v>
      </c>
      <c r="D610" t="s">
        <v>2007</v>
      </c>
      <c r="E610" t="s">
        <v>2008</v>
      </c>
      <c r="F610" t="s">
        <v>755</v>
      </c>
      <c r="G610" t="s">
        <v>535</v>
      </c>
      <c r="H610" t="s">
        <v>535</v>
      </c>
      <c r="I610" t="s">
        <v>75</v>
      </c>
    </row>
    <row r="611" spans="1:9" ht="11.25" customHeight="1" x14ac:dyDescent="0.25">
      <c r="A611" t="s">
        <v>530</v>
      </c>
      <c r="B611" t="s">
        <v>147</v>
      </c>
      <c r="C611" t="s">
        <v>1618</v>
      </c>
      <c r="D611" t="s">
        <v>1619</v>
      </c>
      <c r="E611" t="s">
        <v>1620</v>
      </c>
      <c r="F611" t="s">
        <v>569</v>
      </c>
      <c r="G611" t="s">
        <v>1621</v>
      </c>
      <c r="H611" t="s">
        <v>535</v>
      </c>
      <c r="I611" t="s">
        <v>75</v>
      </c>
    </row>
    <row r="612" spans="1:9" ht="11.25" customHeight="1" x14ac:dyDescent="0.25">
      <c r="A612" t="s">
        <v>530</v>
      </c>
      <c r="B612" t="s">
        <v>147</v>
      </c>
      <c r="C612" t="s">
        <v>1622</v>
      </c>
      <c r="D612" t="s">
        <v>1623</v>
      </c>
      <c r="E612" t="s">
        <v>1624</v>
      </c>
      <c r="F612" t="s">
        <v>772</v>
      </c>
      <c r="G612" t="s">
        <v>1625</v>
      </c>
      <c r="H612" t="s">
        <v>535</v>
      </c>
      <c r="I612" t="s">
        <v>75</v>
      </c>
    </row>
    <row r="613" spans="1:9" ht="11.25" customHeight="1" x14ac:dyDescent="0.25">
      <c r="A613" t="s">
        <v>530</v>
      </c>
      <c r="B613" t="s">
        <v>147</v>
      </c>
      <c r="C613" t="s">
        <v>1626</v>
      </c>
      <c r="D613" t="s">
        <v>1627</v>
      </c>
      <c r="E613" t="s">
        <v>1628</v>
      </c>
      <c r="F613" t="s">
        <v>573</v>
      </c>
      <c r="G613" t="s">
        <v>1629</v>
      </c>
      <c r="H613" t="s">
        <v>535</v>
      </c>
      <c r="I613" t="s">
        <v>75</v>
      </c>
    </row>
    <row r="614" spans="1:9" ht="11.25" customHeight="1" x14ac:dyDescent="0.25">
      <c r="A614" t="s">
        <v>530</v>
      </c>
      <c r="B614" t="s">
        <v>147</v>
      </c>
      <c r="C614" t="s">
        <v>1630</v>
      </c>
      <c r="D614" t="s">
        <v>1631</v>
      </c>
      <c r="E614" t="s">
        <v>1632</v>
      </c>
      <c r="F614" t="s">
        <v>1633</v>
      </c>
      <c r="G614" t="s">
        <v>535</v>
      </c>
      <c r="H614" t="s">
        <v>535</v>
      </c>
      <c r="I614" t="s">
        <v>75</v>
      </c>
    </row>
    <row r="615" spans="1:9" ht="11.25" customHeight="1" x14ac:dyDescent="0.25">
      <c r="A615" t="s">
        <v>530</v>
      </c>
      <c r="B615" t="s">
        <v>147</v>
      </c>
      <c r="C615" t="s">
        <v>1649</v>
      </c>
      <c r="D615" t="s">
        <v>1650</v>
      </c>
      <c r="E615" t="s">
        <v>1616</v>
      </c>
      <c r="F615" t="s">
        <v>1651</v>
      </c>
      <c r="G615" t="s">
        <v>535</v>
      </c>
      <c r="H615" t="s">
        <v>535</v>
      </c>
      <c r="I615" t="s">
        <v>75</v>
      </c>
    </row>
    <row r="616" spans="1:9" ht="11.25" customHeight="1" x14ac:dyDescent="0.25">
      <c r="A616" t="s">
        <v>530</v>
      </c>
      <c r="B616" t="s">
        <v>147</v>
      </c>
      <c r="C616" t="s">
        <v>1652</v>
      </c>
      <c r="D616" t="s">
        <v>1653</v>
      </c>
      <c r="E616" t="s">
        <v>580</v>
      </c>
      <c r="F616" t="s">
        <v>751</v>
      </c>
      <c r="G616" t="s">
        <v>1654</v>
      </c>
      <c r="H616" t="s">
        <v>535</v>
      </c>
      <c r="I616" t="s">
        <v>75</v>
      </c>
    </row>
    <row r="617" spans="1:9" ht="11.25" customHeight="1" x14ac:dyDescent="0.25">
      <c r="A617" t="s">
        <v>530</v>
      </c>
      <c r="B617" t="s">
        <v>147</v>
      </c>
      <c r="C617" t="s">
        <v>2009</v>
      </c>
      <c r="D617" t="s">
        <v>2010</v>
      </c>
      <c r="E617" t="s">
        <v>2011</v>
      </c>
      <c r="F617" t="s">
        <v>755</v>
      </c>
      <c r="G617" t="s">
        <v>535</v>
      </c>
      <c r="H617" t="s">
        <v>535</v>
      </c>
      <c r="I617" t="s">
        <v>75</v>
      </c>
    </row>
    <row r="618" spans="1:9" ht="11.25" customHeight="1" x14ac:dyDescent="0.25">
      <c r="A618" t="s">
        <v>530</v>
      </c>
      <c r="B618" t="s">
        <v>147</v>
      </c>
      <c r="C618" t="s">
        <v>2012</v>
      </c>
      <c r="D618" t="s">
        <v>2013</v>
      </c>
      <c r="E618" t="s">
        <v>2014</v>
      </c>
      <c r="F618" t="s">
        <v>926</v>
      </c>
      <c r="G618" t="s">
        <v>535</v>
      </c>
      <c r="H618" t="s">
        <v>535</v>
      </c>
      <c r="I618" t="s">
        <v>75</v>
      </c>
    </row>
    <row r="619" spans="1:9" ht="11.25" customHeight="1" x14ac:dyDescent="0.25">
      <c r="A619" t="s">
        <v>530</v>
      </c>
      <c r="B619" t="s">
        <v>147</v>
      </c>
      <c r="C619" t="s">
        <v>2015</v>
      </c>
      <c r="D619" t="s">
        <v>2016</v>
      </c>
      <c r="E619" t="s">
        <v>1971</v>
      </c>
      <c r="F619" t="s">
        <v>2017</v>
      </c>
      <c r="G619" t="s">
        <v>535</v>
      </c>
      <c r="H619" t="s">
        <v>535</v>
      </c>
      <c r="I619" t="s">
        <v>27</v>
      </c>
    </row>
    <row r="620" spans="1:9" ht="11.25" customHeight="1" x14ac:dyDescent="0.25">
      <c r="A620" t="s">
        <v>530</v>
      </c>
      <c r="B620" t="s">
        <v>147</v>
      </c>
      <c r="C620" t="s">
        <v>531</v>
      </c>
      <c r="D620" t="s">
        <v>532</v>
      </c>
      <c r="E620" t="s">
        <v>533</v>
      </c>
      <c r="F620" t="s">
        <v>534</v>
      </c>
      <c r="G620" t="s">
        <v>535</v>
      </c>
      <c r="H620" t="s">
        <v>535</v>
      </c>
      <c r="I620" t="s">
        <v>27</v>
      </c>
    </row>
    <row r="621" spans="1:9" ht="11.25" customHeight="1" x14ac:dyDescent="0.25">
      <c r="A621" t="s">
        <v>530</v>
      </c>
      <c r="B621" t="s">
        <v>147</v>
      </c>
      <c r="C621" t="s">
        <v>537</v>
      </c>
      <c r="D621" t="s">
        <v>538</v>
      </c>
      <c r="E621" t="s">
        <v>539</v>
      </c>
      <c r="F621" t="s">
        <v>540</v>
      </c>
      <c r="G621" t="s">
        <v>541</v>
      </c>
      <c r="H621" t="s">
        <v>535</v>
      </c>
      <c r="I621" t="s">
        <v>27</v>
      </c>
    </row>
    <row r="622" spans="1:9" ht="11.25" customHeight="1" x14ac:dyDescent="0.25">
      <c r="A622" t="s">
        <v>530</v>
      </c>
      <c r="B622" t="s">
        <v>147</v>
      </c>
      <c r="C622" t="s">
        <v>546</v>
      </c>
      <c r="D622" t="s">
        <v>547</v>
      </c>
      <c r="E622" t="s">
        <v>548</v>
      </c>
      <c r="F622" t="s">
        <v>549</v>
      </c>
      <c r="G622" t="s">
        <v>550</v>
      </c>
      <c r="H622" t="s">
        <v>535</v>
      </c>
      <c r="I622" t="s">
        <v>27</v>
      </c>
    </row>
    <row r="623" spans="1:9" ht="11.25" customHeight="1" x14ac:dyDescent="0.25">
      <c r="A623" t="s">
        <v>530</v>
      </c>
      <c r="B623" t="s">
        <v>147</v>
      </c>
      <c r="C623" t="s">
        <v>551</v>
      </c>
      <c r="D623" t="s">
        <v>552</v>
      </c>
      <c r="E623" t="s">
        <v>553</v>
      </c>
      <c r="F623" t="s">
        <v>554</v>
      </c>
      <c r="G623" t="s">
        <v>555</v>
      </c>
      <c r="H623" t="s">
        <v>535</v>
      </c>
      <c r="I623" t="s">
        <v>27</v>
      </c>
    </row>
    <row r="624" spans="1:9" ht="11.25" customHeight="1" x14ac:dyDescent="0.25">
      <c r="A624" t="s">
        <v>530</v>
      </c>
      <c r="B624" t="s">
        <v>147</v>
      </c>
      <c r="C624" t="s">
        <v>2018</v>
      </c>
      <c r="D624" t="s">
        <v>2019</v>
      </c>
      <c r="E624" t="s">
        <v>2020</v>
      </c>
      <c r="F624" t="s">
        <v>957</v>
      </c>
      <c r="G624" t="s">
        <v>535</v>
      </c>
      <c r="H624" t="s">
        <v>535</v>
      </c>
      <c r="I624" t="s">
        <v>27</v>
      </c>
    </row>
    <row r="625" spans="1:9" ht="11.25" customHeight="1" x14ac:dyDescent="0.25">
      <c r="A625" t="s">
        <v>530</v>
      </c>
      <c r="B625" t="s">
        <v>147</v>
      </c>
      <c r="C625" t="s">
        <v>561</v>
      </c>
      <c r="D625" t="s">
        <v>562</v>
      </c>
      <c r="E625" t="s">
        <v>563</v>
      </c>
      <c r="F625" t="s">
        <v>564</v>
      </c>
      <c r="G625" t="s">
        <v>565</v>
      </c>
      <c r="H625" t="s">
        <v>535</v>
      </c>
      <c r="I625" t="s">
        <v>27</v>
      </c>
    </row>
    <row r="626" spans="1:9" ht="11.25" customHeight="1" x14ac:dyDescent="0.25">
      <c r="A626" t="s">
        <v>530</v>
      </c>
      <c r="B626" t="s">
        <v>147</v>
      </c>
      <c r="C626" t="s">
        <v>566</v>
      </c>
      <c r="D626" t="s">
        <v>567</v>
      </c>
      <c r="E626" t="s">
        <v>568</v>
      </c>
      <c r="F626" t="s">
        <v>569</v>
      </c>
      <c r="G626" t="s">
        <v>535</v>
      </c>
      <c r="H626" t="s">
        <v>535</v>
      </c>
      <c r="I626" t="s">
        <v>27</v>
      </c>
    </row>
    <row r="627" spans="1:9" ht="11.25" customHeight="1" x14ac:dyDescent="0.25">
      <c r="A627" t="s">
        <v>530</v>
      </c>
      <c r="B627" t="s">
        <v>147</v>
      </c>
      <c r="C627" t="s">
        <v>574</v>
      </c>
      <c r="D627" t="s">
        <v>575</v>
      </c>
      <c r="E627" t="s">
        <v>576</v>
      </c>
      <c r="F627" t="s">
        <v>577</v>
      </c>
      <c r="G627" t="s">
        <v>535</v>
      </c>
      <c r="H627" t="s">
        <v>535</v>
      </c>
      <c r="I627" t="s">
        <v>27</v>
      </c>
    </row>
    <row r="628" spans="1:9" ht="11.25" customHeight="1" x14ac:dyDescent="0.25">
      <c r="A628" t="s">
        <v>530</v>
      </c>
      <c r="B628" t="s">
        <v>147</v>
      </c>
      <c r="C628" t="s">
        <v>578</v>
      </c>
      <c r="D628" t="s">
        <v>579</v>
      </c>
      <c r="E628" t="s">
        <v>580</v>
      </c>
      <c r="F628" t="s">
        <v>573</v>
      </c>
      <c r="G628" t="s">
        <v>581</v>
      </c>
      <c r="H628" t="s">
        <v>535</v>
      </c>
      <c r="I628" t="s">
        <v>27</v>
      </c>
    </row>
    <row r="629" spans="1:9" ht="11.25" customHeight="1" x14ac:dyDescent="0.25">
      <c r="A629" t="s">
        <v>530</v>
      </c>
      <c r="B629" t="s">
        <v>147</v>
      </c>
      <c r="C629" t="s">
        <v>582</v>
      </c>
      <c r="D629" t="s">
        <v>583</v>
      </c>
      <c r="E629" t="s">
        <v>584</v>
      </c>
      <c r="F629" t="s">
        <v>534</v>
      </c>
      <c r="G629" t="s">
        <v>585</v>
      </c>
      <c r="H629" t="s">
        <v>535</v>
      </c>
      <c r="I629" t="s">
        <v>27</v>
      </c>
    </row>
    <row r="630" spans="1:9" ht="11.25" customHeight="1" x14ac:dyDescent="0.25">
      <c r="A630" t="s">
        <v>530</v>
      </c>
      <c r="B630" t="s">
        <v>147</v>
      </c>
      <c r="C630" t="s">
        <v>586</v>
      </c>
      <c r="D630" t="s">
        <v>587</v>
      </c>
      <c r="E630" t="s">
        <v>588</v>
      </c>
      <c r="F630" t="s">
        <v>589</v>
      </c>
      <c r="G630" t="s">
        <v>535</v>
      </c>
      <c r="H630" t="s">
        <v>535</v>
      </c>
      <c r="I630" t="s">
        <v>27</v>
      </c>
    </row>
    <row r="631" spans="1:9" ht="11.25" customHeight="1" x14ac:dyDescent="0.25">
      <c r="A631" t="s">
        <v>530</v>
      </c>
      <c r="B631" t="s">
        <v>147</v>
      </c>
      <c r="C631" t="s">
        <v>590</v>
      </c>
      <c r="D631" t="s">
        <v>591</v>
      </c>
      <c r="E631" t="s">
        <v>588</v>
      </c>
      <c r="F631" t="s">
        <v>592</v>
      </c>
      <c r="G631" t="s">
        <v>593</v>
      </c>
      <c r="H631" t="s">
        <v>535</v>
      </c>
      <c r="I631" t="s">
        <v>27</v>
      </c>
    </row>
    <row r="632" spans="1:9" ht="11.25" customHeight="1" x14ac:dyDescent="0.25">
      <c r="A632" t="s">
        <v>530</v>
      </c>
      <c r="B632" t="s">
        <v>147</v>
      </c>
      <c r="C632" t="s">
        <v>597</v>
      </c>
      <c r="D632" t="s">
        <v>598</v>
      </c>
      <c r="E632" t="s">
        <v>599</v>
      </c>
      <c r="F632" t="s">
        <v>600</v>
      </c>
      <c r="G632" t="s">
        <v>601</v>
      </c>
      <c r="H632" t="s">
        <v>535</v>
      </c>
      <c r="I632" t="s">
        <v>27</v>
      </c>
    </row>
    <row r="633" spans="1:9" ht="11.25" customHeight="1" x14ac:dyDescent="0.25">
      <c r="A633" t="s">
        <v>530</v>
      </c>
      <c r="B633" t="s">
        <v>147</v>
      </c>
      <c r="C633" t="s">
        <v>602</v>
      </c>
      <c r="D633" t="s">
        <v>603</v>
      </c>
      <c r="E633" t="s">
        <v>604</v>
      </c>
      <c r="F633" t="s">
        <v>605</v>
      </c>
      <c r="G633" t="s">
        <v>606</v>
      </c>
      <c r="H633" t="s">
        <v>535</v>
      </c>
      <c r="I633" t="s">
        <v>27</v>
      </c>
    </row>
    <row r="634" spans="1:9" ht="11.25" customHeight="1" x14ac:dyDescent="0.25">
      <c r="A634" t="s">
        <v>530</v>
      </c>
      <c r="B634" t="s">
        <v>147</v>
      </c>
      <c r="C634" t="s">
        <v>607</v>
      </c>
      <c r="D634" t="s">
        <v>608</v>
      </c>
      <c r="E634" t="s">
        <v>609</v>
      </c>
      <c r="F634" t="s">
        <v>610</v>
      </c>
      <c r="G634" t="s">
        <v>611</v>
      </c>
      <c r="H634" t="s">
        <v>535</v>
      </c>
      <c r="I634" t="s">
        <v>27</v>
      </c>
    </row>
    <row r="635" spans="1:9" ht="11.25" customHeight="1" x14ac:dyDescent="0.25">
      <c r="A635" t="s">
        <v>530</v>
      </c>
      <c r="B635" t="s">
        <v>147</v>
      </c>
      <c r="C635" t="s">
        <v>615</v>
      </c>
      <c r="D635" t="s">
        <v>616</v>
      </c>
      <c r="E635" t="s">
        <v>617</v>
      </c>
      <c r="F635" t="s">
        <v>618</v>
      </c>
      <c r="G635" t="s">
        <v>619</v>
      </c>
      <c r="H635" t="s">
        <v>535</v>
      </c>
      <c r="I635" t="s">
        <v>27</v>
      </c>
    </row>
    <row r="636" spans="1:9" ht="11.25" customHeight="1" x14ac:dyDescent="0.25">
      <c r="A636" t="s">
        <v>530</v>
      </c>
      <c r="B636" t="s">
        <v>147</v>
      </c>
      <c r="C636" t="s">
        <v>620</v>
      </c>
      <c r="D636" t="s">
        <v>621</v>
      </c>
      <c r="E636" t="s">
        <v>622</v>
      </c>
      <c r="F636" t="s">
        <v>623</v>
      </c>
      <c r="G636" t="s">
        <v>624</v>
      </c>
      <c r="H636" t="s">
        <v>535</v>
      </c>
      <c r="I636" t="s">
        <v>27</v>
      </c>
    </row>
    <row r="637" spans="1:9" ht="11.25" customHeight="1" x14ac:dyDescent="0.25">
      <c r="A637" t="s">
        <v>530</v>
      </c>
      <c r="B637" t="s">
        <v>147</v>
      </c>
      <c r="C637" t="s">
        <v>625</v>
      </c>
      <c r="D637" t="s">
        <v>626</v>
      </c>
      <c r="E637" t="s">
        <v>627</v>
      </c>
      <c r="F637" t="s">
        <v>628</v>
      </c>
      <c r="G637" t="s">
        <v>629</v>
      </c>
      <c r="H637" t="s">
        <v>535</v>
      </c>
      <c r="I637" t="s">
        <v>27</v>
      </c>
    </row>
    <row r="638" spans="1:9" ht="11.25" customHeight="1" x14ac:dyDescent="0.25">
      <c r="A638" t="s">
        <v>530</v>
      </c>
      <c r="B638" t="s">
        <v>147</v>
      </c>
      <c r="C638" t="s">
        <v>2021</v>
      </c>
      <c r="D638" t="s">
        <v>2022</v>
      </c>
      <c r="E638" t="s">
        <v>2023</v>
      </c>
      <c r="F638" t="s">
        <v>816</v>
      </c>
      <c r="G638" t="s">
        <v>535</v>
      </c>
      <c r="H638" t="s">
        <v>535</v>
      </c>
      <c r="I638" t="s">
        <v>27</v>
      </c>
    </row>
    <row r="639" spans="1:9" ht="11.25" customHeight="1" x14ac:dyDescent="0.25">
      <c r="A639" t="s">
        <v>530</v>
      </c>
      <c r="B639" t="s">
        <v>147</v>
      </c>
      <c r="C639" t="s">
        <v>644</v>
      </c>
      <c r="D639" t="s">
        <v>645</v>
      </c>
      <c r="E639" t="s">
        <v>646</v>
      </c>
      <c r="F639" t="s">
        <v>647</v>
      </c>
      <c r="G639" t="s">
        <v>535</v>
      </c>
      <c r="H639" t="s">
        <v>535</v>
      </c>
      <c r="I639" t="s">
        <v>27</v>
      </c>
    </row>
    <row r="640" spans="1:9" ht="11.25" customHeight="1" x14ac:dyDescent="0.25">
      <c r="A640" t="s">
        <v>530</v>
      </c>
      <c r="B640" t="s">
        <v>147</v>
      </c>
      <c r="C640" t="s">
        <v>654</v>
      </c>
      <c r="D640" t="s">
        <v>655</v>
      </c>
      <c r="E640" t="s">
        <v>646</v>
      </c>
      <c r="F640" t="s">
        <v>656</v>
      </c>
      <c r="G640" t="s">
        <v>535</v>
      </c>
      <c r="H640" t="s">
        <v>535</v>
      </c>
      <c r="I640" t="s">
        <v>27</v>
      </c>
    </row>
    <row r="641" spans="1:9" ht="11.25" customHeight="1" x14ac:dyDescent="0.25">
      <c r="A641" t="s">
        <v>530</v>
      </c>
      <c r="B641" t="s">
        <v>147</v>
      </c>
      <c r="C641" t="s">
        <v>657</v>
      </c>
      <c r="D641" t="s">
        <v>658</v>
      </c>
      <c r="E641" t="s">
        <v>659</v>
      </c>
      <c r="F641" t="s">
        <v>534</v>
      </c>
      <c r="G641" t="s">
        <v>535</v>
      </c>
      <c r="H641" t="s">
        <v>535</v>
      </c>
      <c r="I641" t="s">
        <v>27</v>
      </c>
    </row>
    <row r="642" spans="1:9" ht="11.25" customHeight="1" x14ac:dyDescent="0.25">
      <c r="A642" t="s">
        <v>530</v>
      </c>
      <c r="B642" t="s">
        <v>147</v>
      </c>
      <c r="C642" t="s">
        <v>1676</v>
      </c>
      <c r="D642" t="s">
        <v>1677</v>
      </c>
      <c r="E642" t="s">
        <v>1678</v>
      </c>
      <c r="F642" t="s">
        <v>777</v>
      </c>
      <c r="G642" t="s">
        <v>1679</v>
      </c>
      <c r="H642" t="s">
        <v>535</v>
      </c>
      <c r="I642" t="s">
        <v>27</v>
      </c>
    </row>
    <row r="643" spans="1:9" ht="11.25" customHeight="1" x14ac:dyDescent="0.25">
      <c r="A643" t="s">
        <v>530</v>
      </c>
      <c r="B643" t="s">
        <v>147</v>
      </c>
      <c r="C643" t="s">
        <v>685</v>
      </c>
      <c r="D643" t="s">
        <v>686</v>
      </c>
      <c r="E643" t="s">
        <v>687</v>
      </c>
      <c r="F643" t="s">
        <v>688</v>
      </c>
      <c r="G643" t="s">
        <v>689</v>
      </c>
      <c r="H643" t="s">
        <v>535</v>
      </c>
      <c r="I643" t="s">
        <v>27</v>
      </c>
    </row>
    <row r="644" spans="1:9" ht="11.25" customHeight="1" x14ac:dyDescent="0.25">
      <c r="A644" t="s">
        <v>530</v>
      </c>
      <c r="B644" t="s">
        <v>147</v>
      </c>
      <c r="C644" t="s">
        <v>695</v>
      </c>
      <c r="D644" t="s">
        <v>696</v>
      </c>
      <c r="E644" t="s">
        <v>697</v>
      </c>
      <c r="F644" t="s">
        <v>698</v>
      </c>
      <c r="G644" t="s">
        <v>535</v>
      </c>
      <c r="H644" t="s">
        <v>535</v>
      </c>
      <c r="I644" t="s">
        <v>27</v>
      </c>
    </row>
    <row r="645" spans="1:9" ht="11.25" customHeight="1" x14ac:dyDescent="0.25">
      <c r="A645" t="s">
        <v>530</v>
      </c>
      <c r="B645" t="s">
        <v>147</v>
      </c>
      <c r="C645" t="s">
        <v>1683</v>
      </c>
      <c r="D645" t="s">
        <v>1684</v>
      </c>
      <c r="E645" t="s">
        <v>1685</v>
      </c>
      <c r="F645" t="s">
        <v>1686</v>
      </c>
      <c r="G645" t="s">
        <v>535</v>
      </c>
      <c r="H645" t="s">
        <v>535</v>
      </c>
      <c r="I645" t="s">
        <v>27</v>
      </c>
    </row>
    <row r="646" spans="1:9" ht="11.25" customHeight="1" x14ac:dyDescent="0.25">
      <c r="A646" t="s">
        <v>530</v>
      </c>
      <c r="B646" t="s">
        <v>147</v>
      </c>
      <c r="C646" t="s">
        <v>2024</v>
      </c>
      <c r="D646" t="s">
        <v>2025</v>
      </c>
      <c r="E646" t="s">
        <v>2026</v>
      </c>
      <c r="F646" t="s">
        <v>26</v>
      </c>
      <c r="G646" t="s">
        <v>535</v>
      </c>
      <c r="H646" t="s">
        <v>535</v>
      </c>
      <c r="I646" t="s">
        <v>27</v>
      </c>
    </row>
    <row r="647" spans="1:9" ht="11.25" customHeight="1" x14ac:dyDescent="0.25">
      <c r="A647" t="s">
        <v>530</v>
      </c>
      <c r="B647" t="s">
        <v>147</v>
      </c>
      <c r="C647" t="s">
        <v>1699</v>
      </c>
      <c r="D647" t="s">
        <v>1700</v>
      </c>
      <c r="E647" t="s">
        <v>1701</v>
      </c>
      <c r="F647" t="s">
        <v>1025</v>
      </c>
      <c r="G647" t="s">
        <v>535</v>
      </c>
      <c r="H647" t="s">
        <v>535</v>
      </c>
      <c r="I647" t="s">
        <v>27</v>
      </c>
    </row>
    <row r="648" spans="1:9" ht="11.25" customHeight="1" x14ac:dyDescent="0.25">
      <c r="A648" t="s">
        <v>530</v>
      </c>
      <c r="B648" t="s">
        <v>147</v>
      </c>
      <c r="C648" t="s">
        <v>723</v>
      </c>
      <c r="D648" t="s">
        <v>724</v>
      </c>
      <c r="E648" t="s">
        <v>725</v>
      </c>
      <c r="F648" t="s">
        <v>726</v>
      </c>
      <c r="G648" t="s">
        <v>535</v>
      </c>
      <c r="H648" t="s">
        <v>535</v>
      </c>
      <c r="I648" t="s">
        <v>27</v>
      </c>
    </row>
    <row r="649" spans="1:9" ht="11.25" customHeight="1" x14ac:dyDescent="0.25">
      <c r="A649" t="s">
        <v>530</v>
      </c>
      <c r="B649" t="s">
        <v>147</v>
      </c>
      <c r="C649" t="s">
        <v>730</v>
      </c>
      <c r="D649" t="s">
        <v>731</v>
      </c>
      <c r="E649" t="s">
        <v>732</v>
      </c>
      <c r="F649" t="s">
        <v>733</v>
      </c>
      <c r="G649" t="s">
        <v>535</v>
      </c>
      <c r="H649" t="s">
        <v>535</v>
      </c>
      <c r="I649" t="s">
        <v>27</v>
      </c>
    </row>
    <row r="650" spans="1:9" ht="11.25" customHeight="1" x14ac:dyDescent="0.25">
      <c r="A650" t="s">
        <v>530</v>
      </c>
      <c r="B650" t="s">
        <v>147</v>
      </c>
      <c r="C650" t="s">
        <v>737</v>
      </c>
      <c r="D650" t="s">
        <v>738</v>
      </c>
      <c r="E650" t="s">
        <v>739</v>
      </c>
      <c r="F650" t="s">
        <v>633</v>
      </c>
      <c r="G650" t="s">
        <v>740</v>
      </c>
      <c r="H650" t="s">
        <v>535</v>
      </c>
      <c r="I650" t="s">
        <v>27</v>
      </c>
    </row>
    <row r="651" spans="1:9" ht="11.25" customHeight="1" x14ac:dyDescent="0.25">
      <c r="A651" t="s">
        <v>530</v>
      </c>
      <c r="B651" t="s">
        <v>147</v>
      </c>
      <c r="C651" t="s">
        <v>741</v>
      </c>
      <c r="D651" t="s">
        <v>742</v>
      </c>
      <c r="E651" t="s">
        <v>743</v>
      </c>
      <c r="F651" t="s">
        <v>744</v>
      </c>
      <c r="G651" t="s">
        <v>535</v>
      </c>
      <c r="H651" t="s">
        <v>535</v>
      </c>
      <c r="I651" t="s">
        <v>27</v>
      </c>
    </row>
    <row r="652" spans="1:9" ht="11.25" customHeight="1" x14ac:dyDescent="0.25">
      <c r="A652" t="s">
        <v>530</v>
      </c>
      <c r="B652" t="s">
        <v>147</v>
      </c>
      <c r="C652" t="s">
        <v>745</v>
      </c>
      <c r="D652" t="s">
        <v>746</v>
      </c>
      <c r="E652" t="s">
        <v>747</v>
      </c>
      <c r="F652" t="s">
        <v>545</v>
      </c>
      <c r="G652" t="s">
        <v>535</v>
      </c>
      <c r="H652" t="s">
        <v>535</v>
      </c>
      <c r="I652" t="s">
        <v>27</v>
      </c>
    </row>
    <row r="653" spans="1:9" ht="11.25" customHeight="1" x14ac:dyDescent="0.25">
      <c r="A653" t="s">
        <v>530</v>
      </c>
      <c r="B653" t="s">
        <v>147</v>
      </c>
      <c r="C653" t="s">
        <v>1702</v>
      </c>
      <c r="D653" t="s">
        <v>1703</v>
      </c>
      <c r="E653" t="s">
        <v>1704</v>
      </c>
      <c r="F653" t="s">
        <v>883</v>
      </c>
      <c r="G653" t="s">
        <v>1705</v>
      </c>
      <c r="H653" t="s">
        <v>535</v>
      </c>
      <c r="I653" t="s">
        <v>27</v>
      </c>
    </row>
    <row r="654" spans="1:9" ht="11.25" customHeight="1" x14ac:dyDescent="0.25">
      <c r="A654" t="s">
        <v>530</v>
      </c>
      <c r="B654" t="s">
        <v>147</v>
      </c>
      <c r="C654" t="s">
        <v>1719</v>
      </c>
      <c r="D654" t="s">
        <v>1720</v>
      </c>
      <c r="E654" t="s">
        <v>1721</v>
      </c>
      <c r="F654" t="s">
        <v>1712</v>
      </c>
      <c r="G654" t="s">
        <v>535</v>
      </c>
      <c r="H654" t="s">
        <v>535</v>
      </c>
      <c r="I654" t="s">
        <v>27</v>
      </c>
    </row>
    <row r="655" spans="1:9" ht="11.25" customHeight="1" x14ac:dyDescent="0.25">
      <c r="A655" t="s">
        <v>530</v>
      </c>
      <c r="B655" t="s">
        <v>147</v>
      </c>
      <c r="C655" t="s">
        <v>2027</v>
      </c>
      <c r="D655" t="s">
        <v>2028</v>
      </c>
      <c r="E655" t="s">
        <v>2029</v>
      </c>
      <c r="F655" t="s">
        <v>592</v>
      </c>
      <c r="G655" t="s">
        <v>535</v>
      </c>
      <c r="H655" t="s">
        <v>535</v>
      </c>
      <c r="I655" t="s">
        <v>27</v>
      </c>
    </row>
    <row r="656" spans="1:9" ht="11.25" customHeight="1" x14ac:dyDescent="0.25">
      <c r="A656" t="s">
        <v>530</v>
      </c>
      <c r="B656" t="s">
        <v>147</v>
      </c>
      <c r="C656" t="s">
        <v>759</v>
      </c>
      <c r="D656" t="s">
        <v>760</v>
      </c>
      <c r="E656" t="s">
        <v>761</v>
      </c>
      <c r="F656" t="s">
        <v>569</v>
      </c>
      <c r="G656" t="s">
        <v>535</v>
      </c>
      <c r="H656" t="s">
        <v>535</v>
      </c>
      <c r="I656" t="s">
        <v>27</v>
      </c>
    </row>
    <row r="657" spans="1:9" ht="11.25" customHeight="1" x14ac:dyDescent="0.25">
      <c r="A657" t="s">
        <v>530</v>
      </c>
      <c r="B657" t="s">
        <v>147</v>
      </c>
      <c r="C657" t="s">
        <v>2030</v>
      </c>
      <c r="D657" t="s">
        <v>2031</v>
      </c>
      <c r="E657" t="s">
        <v>2032</v>
      </c>
      <c r="F657" t="s">
        <v>791</v>
      </c>
      <c r="G657" t="s">
        <v>2033</v>
      </c>
      <c r="H657" t="s">
        <v>535</v>
      </c>
      <c r="I657" t="s">
        <v>27</v>
      </c>
    </row>
    <row r="658" spans="1:9" ht="11.25" customHeight="1" x14ac:dyDescent="0.25">
      <c r="A658" t="s">
        <v>530</v>
      </c>
      <c r="B658" t="s">
        <v>147</v>
      </c>
      <c r="C658" t="s">
        <v>769</v>
      </c>
      <c r="D658" t="s">
        <v>770</v>
      </c>
      <c r="E658" t="s">
        <v>771</v>
      </c>
      <c r="F658" t="s">
        <v>772</v>
      </c>
      <c r="G658" t="s">
        <v>773</v>
      </c>
      <c r="H658" t="s">
        <v>535</v>
      </c>
      <c r="I658" t="s">
        <v>27</v>
      </c>
    </row>
    <row r="659" spans="1:9" ht="11.25" customHeight="1" x14ac:dyDescent="0.25">
      <c r="A659" t="s">
        <v>530</v>
      </c>
      <c r="B659" t="s">
        <v>147</v>
      </c>
      <c r="C659" t="s">
        <v>1731</v>
      </c>
      <c r="D659" t="s">
        <v>1732</v>
      </c>
      <c r="E659" t="s">
        <v>1733</v>
      </c>
      <c r="F659" t="s">
        <v>772</v>
      </c>
      <c r="G659" t="s">
        <v>1734</v>
      </c>
      <c r="H659" t="s">
        <v>535</v>
      </c>
      <c r="I659" t="s">
        <v>27</v>
      </c>
    </row>
    <row r="660" spans="1:9" ht="11.25" customHeight="1" x14ac:dyDescent="0.25">
      <c r="A660" t="s">
        <v>530</v>
      </c>
      <c r="B660" t="s">
        <v>147</v>
      </c>
      <c r="C660" t="s">
        <v>774</v>
      </c>
      <c r="D660" t="s">
        <v>775</v>
      </c>
      <c r="E660" t="s">
        <v>776</v>
      </c>
      <c r="F660" t="s">
        <v>777</v>
      </c>
      <c r="G660" t="s">
        <v>535</v>
      </c>
      <c r="H660" t="s">
        <v>535</v>
      </c>
      <c r="I660" t="s">
        <v>27</v>
      </c>
    </row>
    <row r="661" spans="1:9" ht="11.25" customHeight="1" x14ac:dyDescent="0.25">
      <c r="A661" t="s">
        <v>530</v>
      </c>
      <c r="B661" t="s">
        <v>147</v>
      </c>
      <c r="C661" t="s">
        <v>778</v>
      </c>
      <c r="D661" t="s">
        <v>779</v>
      </c>
      <c r="E661" t="s">
        <v>780</v>
      </c>
      <c r="F661" t="s">
        <v>781</v>
      </c>
      <c r="G661" t="s">
        <v>782</v>
      </c>
      <c r="H661" t="s">
        <v>535</v>
      </c>
      <c r="I661" t="s">
        <v>27</v>
      </c>
    </row>
    <row r="662" spans="1:9" ht="11.25" customHeight="1" x14ac:dyDescent="0.25">
      <c r="A662" t="s">
        <v>530</v>
      </c>
      <c r="B662" t="s">
        <v>147</v>
      </c>
      <c r="C662" t="s">
        <v>783</v>
      </c>
      <c r="D662" t="s">
        <v>784</v>
      </c>
      <c r="E662" t="s">
        <v>785</v>
      </c>
      <c r="F662" t="s">
        <v>786</v>
      </c>
      <c r="G662" t="s">
        <v>787</v>
      </c>
      <c r="H662" t="s">
        <v>535</v>
      </c>
      <c r="I662" t="s">
        <v>27</v>
      </c>
    </row>
    <row r="663" spans="1:9" ht="11.25" customHeight="1" x14ac:dyDescent="0.25">
      <c r="A663" t="s">
        <v>530</v>
      </c>
      <c r="B663" t="s">
        <v>147</v>
      </c>
      <c r="C663" t="s">
        <v>800</v>
      </c>
      <c r="D663" t="s">
        <v>801</v>
      </c>
      <c r="E663" t="s">
        <v>802</v>
      </c>
      <c r="F663" t="s">
        <v>803</v>
      </c>
      <c r="G663" t="s">
        <v>535</v>
      </c>
      <c r="H663" t="s">
        <v>535</v>
      </c>
      <c r="I663" t="s">
        <v>27</v>
      </c>
    </row>
    <row r="664" spans="1:9" ht="11.25" customHeight="1" x14ac:dyDescent="0.25">
      <c r="A664" t="s">
        <v>530</v>
      </c>
      <c r="B664" t="s">
        <v>147</v>
      </c>
      <c r="C664" t="s">
        <v>804</v>
      </c>
      <c r="D664" t="s">
        <v>805</v>
      </c>
      <c r="E664" t="s">
        <v>806</v>
      </c>
      <c r="F664" t="s">
        <v>693</v>
      </c>
      <c r="G664" t="s">
        <v>807</v>
      </c>
      <c r="H664" t="s">
        <v>535</v>
      </c>
      <c r="I664" t="s">
        <v>27</v>
      </c>
    </row>
    <row r="665" spans="1:9" ht="11.25" customHeight="1" x14ac:dyDescent="0.25">
      <c r="A665" t="s">
        <v>530</v>
      </c>
      <c r="B665" t="s">
        <v>147</v>
      </c>
      <c r="C665" t="s">
        <v>1735</v>
      </c>
      <c r="D665" t="s">
        <v>1736</v>
      </c>
      <c r="E665" t="s">
        <v>1737</v>
      </c>
      <c r="F665" t="s">
        <v>811</v>
      </c>
      <c r="G665" t="s">
        <v>1738</v>
      </c>
      <c r="H665" t="s">
        <v>535</v>
      </c>
      <c r="I665" t="s">
        <v>27</v>
      </c>
    </row>
    <row r="666" spans="1:9" ht="11.25" customHeight="1" x14ac:dyDescent="0.25">
      <c r="A666" t="s">
        <v>530</v>
      </c>
      <c r="B666" t="s">
        <v>147</v>
      </c>
      <c r="C666" t="s">
        <v>808</v>
      </c>
      <c r="D666" t="s">
        <v>809</v>
      </c>
      <c r="E666" t="s">
        <v>810</v>
      </c>
      <c r="F666" t="s">
        <v>811</v>
      </c>
      <c r="G666" t="s">
        <v>812</v>
      </c>
      <c r="H666" t="s">
        <v>535</v>
      </c>
      <c r="I666" t="s">
        <v>27</v>
      </c>
    </row>
    <row r="667" spans="1:9" ht="11.25" customHeight="1" x14ac:dyDescent="0.25">
      <c r="A667" t="s">
        <v>530</v>
      </c>
      <c r="B667" t="s">
        <v>147</v>
      </c>
      <c r="C667" t="s">
        <v>1739</v>
      </c>
      <c r="D667" t="s">
        <v>1740</v>
      </c>
      <c r="E667" t="s">
        <v>1741</v>
      </c>
      <c r="F667" t="s">
        <v>811</v>
      </c>
      <c r="G667" t="s">
        <v>535</v>
      </c>
      <c r="H667" t="s">
        <v>535</v>
      </c>
      <c r="I667" t="s">
        <v>27</v>
      </c>
    </row>
    <row r="668" spans="1:9" ht="11.25" customHeight="1" x14ac:dyDescent="0.25">
      <c r="A668" t="s">
        <v>530</v>
      </c>
      <c r="B668" t="s">
        <v>147</v>
      </c>
      <c r="C668" t="s">
        <v>1748</v>
      </c>
      <c r="D668" t="s">
        <v>1749</v>
      </c>
      <c r="E668" t="s">
        <v>1750</v>
      </c>
      <c r="F668" t="s">
        <v>918</v>
      </c>
      <c r="G668" t="s">
        <v>535</v>
      </c>
      <c r="H668" t="s">
        <v>535</v>
      </c>
      <c r="I668" t="s">
        <v>27</v>
      </c>
    </row>
    <row r="669" spans="1:9" ht="11.25" customHeight="1" x14ac:dyDescent="0.25">
      <c r="A669" t="s">
        <v>530</v>
      </c>
      <c r="B669" t="s">
        <v>147</v>
      </c>
      <c r="C669" t="s">
        <v>821</v>
      </c>
      <c r="D669" t="s">
        <v>822</v>
      </c>
      <c r="E669" t="s">
        <v>823</v>
      </c>
      <c r="F669" t="s">
        <v>577</v>
      </c>
      <c r="G669" t="s">
        <v>824</v>
      </c>
      <c r="H669" t="s">
        <v>535</v>
      </c>
      <c r="I669" t="s">
        <v>27</v>
      </c>
    </row>
    <row r="670" spans="1:9" ht="11.25" customHeight="1" x14ac:dyDescent="0.25">
      <c r="A670" t="s">
        <v>530</v>
      </c>
      <c r="B670" t="s">
        <v>147</v>
      </c>
      <c r="C670" t="s">
        <v>825</v>
      </c>
      <c r="D670" t="s">
        <v>826</v>
      </c>
      <c r="E670" t="s">
        <v>827</v>
      </c>
      <c r="F670" t="s">
        <v>688</v>
      </c>
      <c r="G670" t="s">
        <v>828</v>
      </c>
      <c r="H670" t="s">
        <v>535</v>
      </c>
      <c r="I670" t="s">
        <v>27</v>
      </c>
    </row>
    <row r="671" spans="1:9" ht="11.25" customHeight="1" x14ac:dyDescent="0.25">
      <c r="A671" t="s">
        <v>530</v>
      </c>
      <c r="B671" t="s">
        <v>147</v>
      </c>
      <c r="C671" t="s">
        <v>829</v>
      </c>
      <c r="D671" t="s">
        <v>830</v>
      </c>
      <c r="E671" t="s">
        <v>831</v>
      </c>
      <c r="F671" t="s">
        <v>600</v>
      </c>
      <c r="G671" t="s">
        <v>832</v>
      </c>
      <c r="H671" t="s">
        <v>535</v>
      </c>
      <c r="I671" t="s">
        <v>27</v>
      </c>
    </row>
    <row r="672" spans="1:9" ht="11.25" customHeight="1" x14ac:dyDescent="0.25">
      <c r="A672" t="s">
        <v>530</v>
      </c>
      <c r="B672" t="s">
        <v>147</v>
      </c>
      <c r="C672" t="s">
        <v>833</v>
      </c>
      <c r="D672" t="s">
        <v>834</v>
      </c>
      <c r="E672" t="s">
        <v>835</v>
      </c>
      <c r="F672" t="s">
        <v>679</v>
      </c>
      <c r="G672" t="s">
        <v>836</v>
      </c>
      <c r="H672" t="s">
        <v>535</v>
      </c>
      <c r="I672" t="s">
        <v>27</v>
      </c>
    </row>
    <row r="673" spans="1:9" ht="11.25" customHeight="1" x14ac:dyDescent="0.25">
      <c r="A673" t="s">
        <v>530</v>
      </c>
      <c r="B673" t="s">
        <v>147</v>
      </c>
      <c r="C673" t="s">
        <v>837</v>
      </c>
      <c r="D673" t="s">
        <v>838</v>
      </c>
      <c r="E673" t="s">
        <v>839</v>
      </c>
      <c r="F673" t="s">
        <v>840</v>
      </c>
      <c r="G673" t="s">
        <v>841</v>
      </c>
      <c r="H673" t="s">
        <v>535</v>
      </c>
      <c r="I673" t="s">
        <v>27</v>
      </c>
    </row>
    <row r="674" spans="1:9" ht="11.25" customHeight="1" x14ac:dyDescent="0.25">
      <c r="A674" t="s">
        <v>530</v>
      </c>
      <c r="B674" t="s">
        <v>147</v>
      </c>
      <c r="C674" t="s">
        <v>842</v>
      </c>
      <c r="D674" t="s">
        <v>843</v>
      </c>
      <c r="E674" t="s">
        <v>844</v>
      </c>
      <c r="F674" t="s">
        <v>711</v>
      </c>
      <c r="G674" t="s">
        <v>535</v>
      </c>
      <c r="H674" t="s">
        <v>535</v>
      </c>
      <c r="I674" t="s">
        <v>27</v>
      </c>
    </row>
    <row r="675" spans="1:9" ht="11.25" customHeight="1" x14ac:dyDescent="0.25">
      <c r="A675" t="s">
        <v>530</v>
      </c>
      <c r="B675" t="s">
        <v>147</v>
      </c>
      <c r="C675" t="s">
        <v>845</v>
      </c>
      <c r="D675" t="s">
        <v>846</v>
      </c>
      <c r="E675" t="s">
        <v>847</v>
      </c>
      <c r="F675" t="s">
        <v>848</v>
      </c>
      <c r="G675" t="s">
        <v>849</v>
      </c>
      <c r="H675" t="s">
        <v>535</v>
      </c>
      <c r="I675" t="s">
        <v>27</v>
      </c>
    </row>
    <row r="676" spans="1:9" ht="11.25" customHeight="1" x14ac:dyDescent="0.25">
      <c r="A676" t="s">
        <v>530</v>
      </c>
      <c r="B676" t="s">
        <v>147</v>
      </c>
      <c r="C676" t="s">
        <v>861</v>
      </c>
      <c r="D676" t="s">
        <v>862</v>
      </c>
      <c r="E676" t="s">
        <v>863</v>
      </c>
      <c r="F676" t="s">
        <v>605</v>
      </c>
      <c r="G676" t="s">
        <v>864</v>
      </c>
      <c r="H676" t="s">
        <v>535</v>
      </c>
      <c r="I676" t="s">
        <v>27</v>
      </c>
    </row>
    <row r="677" spans="1:9" ht="11.25" customHeight="1" x14ac:dyDescent="0.25">
      <c r="A677" t="s">
        <v>530</v>
      </c>
      <c r="B677" t="s">
        <v>147</v>
      </c>
      <c r="C677" t="s">
        <v>872</v>
      </c>
      <c r="D677" t="s">
        <v>873</v>
      </c>
      <c r="E677" t="s">
        <v>874</v>
      </c>
      <c r="F677" t="s">
        <v>688</v>
      </c>
      <c r="G677" t="s">
        <v>875</v>
      </c>
      <c r="H677" t="s">
        <v>535</v>
      </c>
      <c r="I677" t="s">
        <v>27</v>
      </c>
    </row>
    <row r="678" spans="1:9" ht="11.25" customHeight="1" x14ac:dyDescent="0.25">
      <c r="A678" t="s">
        <v>530</v>
      </c>
      <c r="B678" t="s">
        <v>147</v>
      </c>
      <c r="C678" t="s">
        <v>876</v>
      </c>
      <c r="D678" t="s">
        <v>877</v>
      </c>
      <c r="E678" t="s">
        <v>878</v>
      </c>
      <c r="F678" t="s">
        <v>600</v>
      </c>
      <c r="G678" t="s">
        <v>879</v>
      </c>
      <c r="H678" t="s">
        <v>535</v>
      </c>
      <c r="I678" t="s">
        <v>27</v>
      </c>
    </row>
    <row r="679" spans="1:9" ht="11.25" customHeight="1" x14ac:dyDescent="0.25">
      <c r="A679" t="s">
        <v>530</v>
      </c>
      <c r="B679" t="s">
        <v>147</v>
      </c>
      <c r="C679" t="s">
        <v>880</v>
      </c>
      <c r="D679" t="s">
        <v>881</v>
      </c>
      <c r="E679" t="s">
        <v>882</v>
      </c>
      <c r="F679" t="s">
        <v>883</v>
      </c>
      <c r="G679" t="s">
        <v>535</v>
      </c>
      <c r="H679" t="s">
        <v>535</v>
      </c>
      <c r="I679" t="s">
        <v>27</v>
      </c>
    </row>
    <row r="680" spans="1:9" ht="11.25" customHeight="1" x14ac:dyDescent="0.25">
      <c r="A680" t="s">
        <v>530</v>
      </c>
      <c r="B680" t="s">
        <v>147</v>
      </c>
      <c r="C680" t="s">
        <v>884</v>
      </c>
      <c r="D680" t="s">
        <v>885</v>
      </c>
      <c r="E680" t="s">
        <v>886</v>
      </c>
      <c r="F680" t="s">
        <v>693</v>
      </c>
      <c r="G680" t="s">
        <v>535</v>
      </c>
      <c r="H680" t="s">
        <v>535</v>
      </c>
      <c r="I680" t="s">
        <v>27</v>
      </c>
    </row>
    <row r="681" spans="1:9" ht="11.25" customHeight="1" x14ac:dyDescent="0.25">
      <c r="A681" t="s">
        <v>530</v>
      </c>
      <c r="B681" t="s">
        <v>147</v>
      </c>
      <c r="C681" t="s">
        <v>2034</v>
      </c>
      <c r="D681" t="s">
        <v>2035</v>
      </c>
      <c r="E681" t="s">
        <v>2036</v>
      </c>
      <c r="F681" t="s">
        <v>1712</v>
      </c>
      <c r="G681" t="s">
        <v>535</v>
      </c>
      <c r="H681" t="s">
        <v>535</v>
      </c>
      <c r="I681" t="s">
        <v>27</v>
      </c>
    </row>
    <row r="682" spans="1:9" ht="11.25" customHeight="1" x14ac:dyDescent="0.25">
      <c r="A682" t="s">
        <v>530</v>
      </c>
      <c r="B682" t="s">
        <v>147</v>
      </c>
      <c r="C682" t="s">
        <v>1754</v>
      </c>
      <c r="D682" t="s">
        <v>1755</v>
      </c>
      <c r="E682" t="s">
        <v>1756</v>
      </c>
      <c r="F682" t="s">
        <v>1757</v>
      </c>
      <c r="G682" t="s">
        <v>535</v>
      </c>
      <c r="H682" t="s">
        <v>535</v>
      </c>
      <c r="I682" t="s">
        <v>27</v>
      </c>
    </row>
    <row r="683" spans="1:9" ht="11.25" customHeight="1" x14ac:dyDescent="0.25">
      <c r="A683" t="s">
        <v>530</v>
      </c>
      <c r="B683" t="s">
        <v>147</v>
      </c>
      <c r="C683" t="s">
        <v>887</v>
      </c>
      <c r="D683" t="s">
        <v>888</v>
      </c>
      <c r="E683" t="s">
        <v>889</v>
      </c>
      <c r="F683" t="s">
        <v>799</v>
      </c>
      <c r="G683" t="s">
        <v>535</v>
      </c>
      <c r="H683" t="s">
        <v>535</v>
      </c>
      <c r="I683" t="s">
        <v>27</v>
      </c>
    </row>
    <row r="684" spans="1:9" ht="11.25" customHeight="1" x14ac:dyDescent="0.25">
      <c r="A684" t="s">
        <v>530</v>
      </c>
      <c r="B684" t="s">
        <v>147</v>
      </c>
      <c r="C684" t="s">
        <v>893</v>
      </c>
      <c r="D684" t="s">
        <v>894</v>
      </c>
      <c r="E684" t="s">
        <v>895</v>
      </c>
      <c r="F684" t="s">
        <v>799</v>
      </c>
      <c r="G684" t="s">
        <v>535</v>
      </c>
      <c r="H684" t="s">
        <v>535</v>
      </c>
      <c r="I684" t="s">
        <v>27</v>
      </c>
    </row>
    <row r="685" spans="1:9" ht="11.25" customHeight="1" x14ac:dyDescent="0.25">
      <c r="A685" t="s">
        <v>530</v>
      </c>
      <c r="B685" t="s">
        <v>147</v>
      </c>
      <c r="C685" t="s">
        <v>896</v>
      </c>
      <c r="D685" t="s">
        <v>897</v>
      </c>
      <c r="E685" t="s">
        <v>898</v>
      </c>
      <c r="F685" t="s">
        <v>803</v>
      </c>
      <c r="G685" t="s">
        <v>899</v>
      </c>
      <c r="H685" t="s">
        <v>535</v>
      </c>
      <c r="I685" t="s">
        <v>27</v>
      </c>
    </row>
    <row r="686" spans="1:9" ht="11.25" customHeight="1" x14ac:dyDescent="0.25">
      <c r="A686" t="s">
        <v>530</v>
      </c>
      <c r="B686" t="s">
        <v>147</v>
      </c>
      <c r="C686" t="s">
        <v>900</v>
      </c>
      <c r="D686" t="s">
        <v>901</v>
      </c>
      <c r="E686" t="s">
        <v>902</v>
      </c>
      <c r="F686" t="s">
        <v>675</v>
      </c>
      <c r="G686" t="s">
        <v>903</v>
      </c>
      <c r="H686" t="s">
        <v>535</v>
      </c>
      <c r="I686" t="s">
        <v>27</v>
      </c>
    </row>
    <row r="687" spans="1:9" ht="11.25" customHeight="1" x14ac:dyDescent="0.25">
      <c r="A687" t="s">
        <v>530</v>
      </c>
      <c r="B687" t="s">
        <v>147</v>
      </c>
      <c r="C687" t="s">
        <v>904</v>
      </c>
      <c r="D687" t="s">
        <v>905</v>
      </c>
      <c r="E687" t="s">
        <v>906</v>
      </c>
      <c r="F687" t="s">
        <v>667</v>
      </c>
      <c r="G687" t="s">
        <v>907</v>
      </c>
      <c r="H687" t="s">
        <v>535</v>
      </c>
      <c r="I687" t="s">
        <v>27</v>
      </c>
    </row>
    <row r="688" spans="1:9" ht="11.25" customHeight="1" x14ac:dyDescent="0.25">
      <c r="A688" t="s">
        <v>530</v>
      </c>
      <c r="B688" t="s">
        <v>147</v>
      </c>
      <c r="C688" t="s">
        <v>919</v>
      </c>
      <c r="D688" t="s">
        <v>920</v>
      </c>
      <c r="E688" t="s">
        <v>921</v>
      </c>
      <c r="F688" t="s">
        <v>577</v>
      </c>
      <c r="G688" t="s">
        <v>922</v>
      </c>
      <c r="H688" t="s">
        <v>535</v>
      </c>
      <c r="I688" t="s">
        <v>27</v>
      </c>
    </row>
    <row r="689" spans="1:9" ht="11.25" customHeight="1" x14ac:dyDescent="0.25">
      <c r="A689" t="s">
        <v>530</v>
      </c>
      <c r="B689" t="s">
        <v>147</v>
      </c>
      <c r="C689" t="s">
        <v>927</v>
      </c>
      <c r="D689" t="s">
        <v>928</v>
      </c>
      <c r="E689" t="s">
        <v>929</v>
      </c>
      <c r="F689" t="s">
        <v>860</v>
      </c>
      <c r="G689" t="s">
        <v>930</v>
      </c>
      <c r="H689" t="s">
        <v>535</v>
      </c>
      <c r="I689" t="s">
        <v>27</v>
      </c>
    </row>
    <row r="690" spans="1:9" ht="11.25" customHeight="1" x14ac:dyDescent="0.25">
      <c r="A690" t="s">
        <v>530</v>
      </c>
      <c r="B690" t="s">
        <v>147</v>
      </c>
      <c r="C690" t="s">
        <v>934</v>
      </c>
      <c r="D690" t="s">
        <v>935</v>
      </c>
      <c r="E690" t="s">
        <v>936</v>
      </c>
      <c r="F690" t="s">
        <v>722</v>
      </c>
      <c r="G690" t="s">
        <v>535</v>
      </c>
      <c r="H690" t="s">
        <v>535</v>
      </c>
      <c r="I690" t="s">
        <v>27</v>
      </c>
    </row>
    <row r="691" spans="1:9" ht="11.25" customHeight="1" x14ac:dyDescent="0.25">
      <c r="A691" t="s">
        <v>530</v>
      </c>
      <c r="B691" t="s">
        <v>147</v>
      </c>
      <c r="C691" t="s">
        <v>1765</v>
      </c>
      <c r="D691" t="s">
        <v>1766</v>
      </c>
      <c r="E691" t="s">
        <v>1767</v>
      </c>
      <c r="F691" t="s">
        <v>755</v>
      </c>
      <c r="G691" t="s">
        <v>535</v>
      </c>
      <c r="H691" t="s">
        <v>535</v>
      </c>
      <c r="I691" t="s">
        <v>27</v>
      </c>
    </row>
    <row r="692" spans="1:9" ht="11.25" customHeight="1" x14ac:dyDescent="0.25">
      <c r="A692" t="s">
        <v>530</v>
      </c>
      <c r="B692" t="s">
        <v>147</v>
      </c>
      <c r="C692" t="s">
        <v>1768</v>
      </c>
      <c r="D692" t="s">
        <v>1769</v>
      </c>
      <c r="E692" t="s">
        <v>1770</v>
      </c>
      <c r="F692" t="s">
        <v>811</v>
      </c>
      <c r="G692" t="s">
        <v>1771</v>
      </c>
      <c r="H692" t="s">
        <v>535</v>
      </c>
      <c r="I692" t="s">
        <v>27</v>
      </c>
    </row>
    <row r="693" spans="1:9" ht="11.25" customHeight="1" x14ac:dyDescent="0.25">
      <c r="A693" t="s">
        <v>530</v>
      </c>
      <c r="B693" t="s">
        <v>147</v>
      </c>
      <c r="C693" t="s">
        <v>1772</v>
      </c>
      <c r="D693" t="s">
        <v>1773</v>
      </c>
      <c r="E693" t="s">
        <v>1774</v>
      </c>
      <c r="F693" t="s">
        <v>592</v>
      </c>
      <c r="G693" t="s">
        <v>535</v>
      </c>
      <c r="H693" t="s">
        <v>535</v>
      </c>
      <c r="I693" t="s">
        <v>27</v>
      </c>
    </row>
    <row r="694" spans="1:9" ht="11.25" customHeight="1" x14ac:dyDescent="0.25">
      <c r="A694" t="s">
        <v>530</v>
      </c>
      <c r="B694" t="s">
        <v>147</v>
      </c>
      <c r="C694" t="s">
        <v>941</v>
      </c>
      <c r="D694" t="s">
        <v>942</v>
      </c>
      <c r="E694" t="s">
        <v>943</v>
      </c>
      <c r="F694" t="s">
        <v>840</v>
      </c>
      <c r="G694" t="s">
        <v>944</v>
      </c>
      <c r="H694" t="s">
        <v>535</v>
      </c>
      <c r="I694" t="s">
        <v>27</v>
      </c>
    </row>
    <row r="695" spans="1:9" ht="11.25" customHeight="1" x14ac:dyDescent="0.25">
      <c r="A695" t="s">
        <v>530</v>
      </c>
      <c r="B695" t="s">
        <v>147</v>
      </c>
      <c r="C695" t="s">
        <v>949</v>
      </c>
      <c r="D695" t="s">
        <v>950</v>
      </c>
      <c r="E695" t="s">
        <v>951</v>
      </c>
      <c r="F695" t="s">
        <v>952</v>
      </c>
      <c r="G695" t="s">
        <v>953</v>
      </c>
      <c r="H695" t="s">
        <v>535</v>
      </c>
      <c r="I695" t="s">
        <v>27</v>
      </c>
    </row>
    <row r="696" spans="1:9" ht="11.25" customHeight="1" x14ac:dyDescent="0.25">
      <c r="A696" t="s">
        <v>530</v>
      </c>
      <c r="B696" t="s">
        <v>147</v>
      </c>
      <c r="C696" t="s">
        <v>972</v>
      </c>
      <c r="D696" t="s">
        <v>973</v>
      </c>
      <c r="E696" t="s">
        <v>974</v>
      </c>
      <c r="F696" t="s">
        <v>618</v>
      </c>
      <c r="G696" t="s">
        <v>535</v>
      </c>
      <c r="H696" t="s">
        <v>535</v>
      </c>
      <c r="I696" t="s">
        <v>27</v>
      </c>
    </row>
    <row r="697" spans="1:9" ht="11.25" customHeight="1" x14ac:dyDescent="0.25">
      <c r="A697" t="s">
        <v>530</v>
      </c>
      <c r="B697" t="s">
        <v>147</v>
      </c>
      <c r="C697" t="s">
        <v>975</v>
      </c>
      <c r="D697" t="s">
        <v>976</v>
      </c>
      <c r="E697" t="s">
        <v>977</v>
      </c>
      <c r="F697" t="s">
        <v>978</v>
      </c>
      <c r="G697" t="s">
        <v>979</v>
      </c>
      <c r="H697" t="s">
        <v>535</v>
      </c>
      <c r="I697" t="s">
        <v>27</v>
      </c>
    </row>
    <row r="698" spans="1:9" ht="11.25" customHeight="1" x14ac:dyDescent="0.25">
      <c r="A698" t="s">
        <v>530</v>
      </c>
      <c r="B698" t="s">
        <v>147</v>
      </c>
      <c r="C698" t="s">
        <v>980</v>
      </c>
      <c r="D698" t="s">
        <v>981</v>
      </c>
      <c r="E698" t="s">
        <v>982</v>
      </c>
      <c r="F698" t="s">
        <v>711</v>
      </c>
      <c r="G698" t="s">
        <v>983</v>
      </c>
      <c r="H698" t="s">
        <v>535</v>
      </c>
      <c r="I698" t="s">
        <v>27</v>
      </c>
    </row>
    <row r="699" spans="1:9" ht="11.25" customHeight="1" x14ac:dyDescent="0.25">
      <c r="A699" t="s">
        <v>530</v>
      </c>
      <c r="B699" t="s">
        <v>147</v>
      </c>
      <c r="C699" t="s">
        <v>1792</v>
      </c>
      <c r="D699" t="s">
        <v>1793</v>
      </c>
      <c r="E699" t="s">
        <v>646</v>
      </c>
      <c r="F699" t="s">
        <v>1794</v>
      </c>
      <c r="G699" t="s">
        <v>1795</v>
      </c>
      <c r="H699" t="s">
        <v>535</v>
      </c>
      <c r="I699" t="s">
        <v>27</v>
      </c>
    </row>
    <row r="700" spans="1:9" ht="11.25" customHeight="1" x14ac:dyDescent="0.25">
      <c r="A700" t="s">
        <v>530</v>
      </c>
      <c r="B700" t="s">
        <v>147</v>
      </c>
      <c r="C700" t="s">
        <v>997</v>
      </c>
      <c r="D700" t="s">
        <v>998</v>
      </c>
      <c r="E700" t="s">
        <v>999</v>
      </c>
      <c r="F700" t="s">
        <v>610</v>
      </c>
      <c r="G700" t="s">
        <v>1000</v>
      </c>
      <c r="H700" t="s">
        <v>535</v>
      </c>
      <c r="I700" t="s">
        <v>27</v>
      </c>
    </row>
    <row r="701" spans="1:9" ht="11.25" customHeight="1" x14ac:dyDescent="0.25">
      <c r="A701" t="s">
        <v>530</v>
      </c>
      <c r="B701" t="s">
        <v>147</v>
      </c>
      <c r="C701" t="s">
        <v>1014</v>
      </c>
      <c r="D701" t="s">
        <v>1015</v>
      </c>
      <c r="E701" t="s">
        <v>1016</v>
      </c>
      <c r="F701" t="s">
        <v>605</v>
      </c>
      <c r="G701" t="s">
        <v>1017</v>
      </c>
      <c r="H701" t="s">
        <v>535</v>
      </c>
      <c r="I701" t="s">
        <v>27</v>
      </c>
    </row>
    <row r="702" spans="1:9" ht="11.25" customHeight="1" x14ac:dyDescent="0.25">
      <c r="A702" t="s">
        <v>530</v>
      </c>
      <c r="B702" t="s">
        <v>147</v>
      </c>
      <c r="C702" t="s">
        <v>1018</v>
      </c>
      <c r="D702" t="s">
        <v>1019</v>
      </c>
      <c r="E702" t="s">
        <v>1020</v>
      </c>
      <c r="F702" t="s">
        <v>1021</v>
      </c>
      <c r="G702" t="s">
        <v>535</v>
      </c>
      <c r="H702" t="s">
        <v>535</v>
      </c>
      <c r="I702" t="s">
        <v>27</v>
      </c>
    </row>
    <row r="703" spans="1:9" ht="11.25" customHeight="1" x14ac:dyDescent="0.25">
      <c r="A703" t="s">
        <v>530</v>
      </c>
      <c r="B703" t="s">
        <v>147</v>
      </c>
      <c r="C703" t="s">
        <v>1022</v>
      </c>
      <c r="D703" t="s">
        <v>1023</v>
      </c>
      <c r="E703" t="s">
        <v>1024</v>
      </c>
      <c r="F703" t="s">
        <v>1025</v>
      </c>
      <c r="G703" t="s">
        <v>535</v>
      </c>
      <c r="H703" t="s">
        <v>535</v>
      </c>
      <c r="I703" t="s">
        <v>27</v>
      </c>
    </row>
    <row r="704" spans="1:9" ht="11.25" customHeight="1" x14ac:dyDescent="0.25">
      <c r="A704" t="s">
        <v>530</v>
      </c>
      <c r="B704" t="s">
        <v>147</v>
      </c>
      <c r="C704" t="s">
        <v>2037</v>
      </c>
      <c r="D704" t="s">
        <v>2038</v>
      </c>
      <c r="E704" t="s">
        <v>2039</v>
      </c>
      <c r="F704" t="s">
        <v>2040</v>
      </c>
      <c r="G704" t="s">
        <v>535</v>
      </c>
      <c r="H704" t="s">
        <v>535</v>
      </c>
      <c r="I704" t="s">
        <v>27</v>
      </c>
    </row>
    <row r="705" spans="1:9" ht="11.25" customHeight="1" x14ac:dyDescent="0.25">
      <c r="A705" t="s">
        <v>530</v>
      </c>
      <c r="B705" t="s">
        <v>147</v>
      </c>
      <c r="C705" t="s">
        <v>2041</v>
      </c>
      <c r="D705" t="s">
        <v>2042</v>
      </c>
      <c r="E705" t="s">
        <v>2043</v>
      </c>
      <c r="F705" t="s">
        <v>715</v>
      </c>
      <c r="G705" t="s">
        <v>535</v>
      </c>
      <c r="H705" t="s">
        <v>535</v>
      </c>
      <c r="I705" t="s">
        <v>27</v>
      </c>
    </row>
    <row r="706" spans="1:9" ht="11.25" customHeight="1" x14ac:dyDescent="0.25">
      <c r="A706" t="s">
        <v>530</v>
      </c>
      <c r="B706" t="s">
        <v>147</v>
      </c>
      <c r="C706" t="s">
        <v>1799</v>
      </c>
      <c r="D706" t="s">
        <v>1800</v>
      </c>
      <c r="E706" t="s">
        <v>1801</v>
      </c>
      <c r="F706" t="s">
        <v>1025</v>
      </c>
      <c r="G706" t="s">
        <v>535</v>
      </c>
      <c r="H706" t="s">
        <v>535</v>
      </c>
      <c r="I706" t="s">
        <v>27</v>
      </c>
    </row>
    <row r="707" spans="1:9" ht="11.25" customHeight="1" x14ac:dyDescent="0.25">
      <c r="A707" t="s">
        <v>530</v>
      </c>
      <c r="B707" t="s">
        <v>147</v>
      </c>
      <c r="C707" t="s">
        <v>1032</v>
      </c>
      <c r="D707" t="s">
        <v>1033</v>
      </c>
      <c r="E707" t="s">
        <v>1034</v>
      </c>
      <c r="F707" t="s">
        <v>684</v>
      </c>
      <c r="G707" t="s">
        <v>535</v>
      </c>
      <c r="H707" t="s">
        <v>535</v>
      </c>
      <c r="I707" t="s">
        <v>27</v>
      </c>
    </row>
    <row r="708" spans="1:9" ht="11.25" customHeight="1" x14ac:dyDescent="0.25">
      <c r="A708" t="s">
        <v>530</v>
      </c>
      <c r="B708" t="s">
        <v>147</v>
      </c>
      <c r="C708" t="s">
        <v>2044</v>
      </c>
      <c r="D708" t="s">
        <v>2045</v>
      </c>
      <c r="E708" t="s">
        <v>2046</v>
      </c>
      <c r="F708" t="s">
        <v>1187</v>
      </c>
      <c r="G708" t="s">
        <v>535</v>
      </c>
      <c r="H708" t="s">
        <v>535</v>
      </c>
      <c r="I708" t="s">
        <v>27</v>
      </c>
    </row>
    <row r="709" spans="1:9" ht="11.25" customHeight="1" x14ac:dyDescent="0.25">
      <c r="A709" t="s">
        <v>530</v>
      </c>
      <c r="B709" t="s">
        <v>147</v>
      </c>
      <c r="C709" t="s">
        <v>1035</v>
      </c>
      <c r="D709" t="s">
        <v>1036</v>
      </c>
      <c r="E709" t="s">
        <v>1037</v>
      </c>
      <c r="F709" t="s">
        <v>693</v>
      </c>
      <c r="G709" t="s">
        <v>535</v>
      </c>
      <c r="H709" t="s">
        <v>535</v>
      </c>
      <c r="I709" t="s">
        <v>27</v>
      </c>
    </row>
    <row r="710" spans="1:9" ht="11.25" customHeight="1" x14ac:dyDescent="0.25">
      <c r="A710" t="s">
        <v>530</v>
      </c>
      <c r="B710" t="s">
        <v>147</v>
      </c>
      <c r="C710" t="s">
        <v>1038</v>
      </c>
      <c r="D710" t="s">
        <v>1039</v>
      </c>
      <c r="E710" t="s">
        <v>1040</v>
      </c>
      <c r="F710" t="s">
        <v>693</v>
      </c>
      <c r="G710" t="s">
        <v>1041</v>
      </c>
      <c r="H710" t="s">
        <v>535</v>
      </c>
      <c r="I710" t="s">
        <v>27</v>
      </c>
    </row>
    <row r="711" spans="1:9" ht="11.25" customHeight="1" x14ac:dyDescent="0.25">
      <c r="A711" t="s">
        <v>530</v>
      </c>
      <c r="B711" t="s">
        <v>147</v>
      </c>
      <c r="C711" t="s">
        <v>2047</v>
      </c>
      <c r="D711" t="s">
        <v>2048</v>
      </c>
      <c r="E711" t="s">
        <v>2049</v>
      </c>
      <c r="F711" t="s">
        <v>605</v>
      </c>
      <c r="G711" t="s">
        <v>535</v>
      </c>
      <c r="H711" t="s">
        <v>535</v>
      </c>
      <c r="I711" t="s">
        <v>27</v>
      </c>
    </row>
    <row r="712" spans="1:9" ht="11.25" customHeight="1" x14ac:dyDescent="0.25">
      <c r="A712" t="s">
        <v>530</v>
      </c>
      <c r="B712" t="s">
        <v>147</v>
      </c>
      <c r="C712" t="s">
        <v>1042</v>
      </c>
      <c r="D712" t="s">
        <v>1043</v>
      </c>
      <c r="E712" t="s">
        <v>1044</v>
      </c>
      <c r="F712" t="s">
        <v>577</v>
      </c>
      <c r="G712" t="s">
        <v>535</v>
      </c>
      <c r="H712" t="s">
        <v>535</v>
      </c>
      <c r="I712" t="s">
        <v>27</v>
      </c>
    </row>
    <row r="713" spans="1:9" ht="11.25" customHeight="1" x14ac:dyDescent="0.25">
      <c r="A713" t="s">
        <v>530</v>
      </c>
      <c r="B713" t="s">
        <v>147</v>
      </c>
      <c r="C713" t="s">
        <v>1809</v>
      </c>
      <c r="D713" t="s">
        <v>1810</v>
      </c>
      <c r="E713" t="s">
        <v>1811</v>
      </c>
      <c r="F713" t="s">
        <v>883</v>
      </c>
      <c r="G713" t="s">
        <v>535</v>
      </c>
      <c r="H713" t="s">
        <v>535</v>
      </c>
      <c r="I713" t="s">
        <v>27</v>
      </c>
    </row>
    <row r="714" spans="1:9" ht="11.25" customHeight="1" x14ac:dyDescent="0.25">
      <c r="A714" t="s">
        <v>530</v>
      </c>
      <c r="B714" t="s">
        <v>147</v>
      </c>
      <c r="C714" t="s">
        <v>1052</v>
      </c>
      <c r="D714" t="s">
        <v>1053</v>
      </c>
      <c r="E714" t="s">
        <v>1054</v>
      </c>
      <c r="F714" t="s">
        <v>667</v>
      </c>
      <c r="G714" t="s">
        <v>1055</v>
      </c>
      <c r="H714" t="s">
        <v>535</v>
      </c>
      <c r="I714" t="s">
        <v>27</v>
      </c>
    </row>
    <row r="715" spans="1:9" ht="11.25" customHeight="1" x14ac:dyDescent="0.25">
      <c r="A715" t="s">
        <v>530</v>
      </c>
      <c r="B715" t="s">
        <v>147</v>
      </c>
      <c r="C715" t="s">
        <v>1060</v>
      </c>
      <c r="D715" t="s">
        <v>1061</v>
      </c>
      <c r="E715" t="s">
        <v>1062</v>
      </c>
      <c r="F715" t="s">
        <v>711</v>
      </c>
      <c r="G715" t="s">
        <v>535</v>
      </c>
      <c r="H715" t="s">
        <v>535</v>
      </c>
      <c r="I715" t="s">
        <v>27</v>
      </c>
    </row>
    <row r="716" spans="1:9" ht="11.25" customHeight="1" x14ac:dyDescent="0.25">
      <c r="A716" t="s">
        <v>530</v>
      </c>
      <c r="B716" t="s">
        <v>147</v>
      </c>
      <c r="C716" t="s">
        <v>1815</v>
      </c>
      <c r="D716" t="s">
        <v>1816</v>
      </c>
      <c r="E716" t="s">
        <v>1817</v>
      </c>
      <c r="F716" t="s">
        <v>1051</v>
      </c>
      <c r="G716" t="s">
        <v>1818</v>
      </c>
      <c r="H716" t="s">
        <v>535</v>
      </c>
      <c r="I716" t="s">
        <v>27</v>
      </c>
    </row>
    <row r="717" spans="1:9" ht="11.25" customHeight="1" x14ac:dyDescent="0.25">
      <c r="A717" t="s">
        <v>530</v>
      </c>
      <c r="B717" t="s">
        <v>147</v>
      </c>
      <c r="C717" t="s">
        <v>1819</v>
      </c>
      <c r="D717" t="s">
        <v>1820</v>
      </c>
      <c r="E717" t="s">
        <v>1821</v>
      </c>
      <c r="F717" t="s">
        <v>803</v>
      </c>
      <c r="G717" t="s">
        <v>1822</v>
      </c>
      <c r="H717" t="s">
        <v>535</v>
      </c>
      <c r="I717" t="s">
        <v>27</v>
      </c>
    </row>
    <row r="718" spans="1:9" ht="11.25" customHeight="1" x14ac:dyDescent="0.25">
      <c r="A718" t="s">
        <v>530</v>
      </c>
      <c r="B718" t="s">
        <v>147</v>
      </c>
      <c r="C718" t="s">
        <v>1823</v>
      </c>
      <c r="D718" t="s">
        <v>1824</v>
      </c>
      <c r="E718" t="s">
        <v>1825</v>
      </c>
      <c r="F718" t="s">
        <v>569</v>
      </c>
      <c r="G718" t="s">
        <v>535</v>
      </c>
      <c r="H718" t="s">
        <v>535</v>
      </c>
      <c r="I718" t="s">
        <v>27</v>
      </c>
    </row>
    <row r="719" spans="1:9" ht="11.25" customHeight="1" x14ac:dyDescent="0.25">
      <c r="A719" t="s">
        <v>530</v>
      </c>
      <c r="B719" t="s">
        <v>147</v>
      </c>
      <c r="C719" t="s">
        <v>1826</v>
      </c>
      <c r="D719" t="s">
        <v>1824</v>
      </c>
      <c r="E719" t="s">
        <v>1827</v>
      </c>
      <c r="F719" t="s">
        <v>688</v>
      </c>
      <c r="G719" t="s">
        <v>1828</v>
      </c>
      <c r="H719" t="s">
        <v>535</v>
      </c>
      <c r="I719" t="s">
        <v>27</v>
      </c>
    </row>
    <row r="720" spans="1:9" ht="11.25" customHeight="1" x14ac:dyDescent="0.25">
      <c r="A720" t="s">
        <v>530</v>
      </c>
      <c r="B720" t="s">
        <v>147</v>
      </c>
      <c r="C720" t="s">
        <v>1829</v>
      </c>
      <c r="D720" t="s">
        <v>1830</v>
      </c>
      <c r="E720" t="s">
        <v>1831</v>
      </c>
      <c r="F720" t="s">
        <v>883</v>
      </c>
      <c r="G720" t="s">
        <v>535</v>
      </c>
      <c r="H720" t="s">
        <v>535</v>
      </c>
      <c r="I720" t="s">
        <v>27</v>
      </c>
    </row>
    <row r="721" spans="1:9" ht="11.25" customHeight="1" x14ac:dyDescent="0.25">
      <c r="A721" t="s">
        <v>530</v>
      </c>
      <c r="B721" t="s">
        <v>147</v>
      </c>
      <c r="C721" t="s">
        <v>1832</v>
      </c>
      <c r="D721" t="s">
        <v>1833</v>
      </c>
      <c r="E721" t="s">
        <v>1834</v>
      </c>
      <c r="F721" t="s">
        <v>667</v>
      </c>
      <c r="G721" t="s">
        <v>1835</v>
      </c>
      <c r="H721" t="s">
        <v>535</v>
      </c>
      <c r="I721" t="s">
        <v>27</v>
      </c>
    </row>
    <row r="722" spans="1:9" ht="11.25" customHeight="1" x14ac:dyDescent="0.25">
      <c r="A722" t="s">
        <v>530</v>
      </c>
      <c r="B722" t="s">
        <v>147</v>
      </c>
      <c r="C722" t="s">
        <v>2050</v>
      </c>
      <c r="D722" t="s">
        <v>2051</v>
      </c>
      <c r="E722" t="s">
        <v>2052</v>
      </c>
      <c r="F722" t="s">
        <v>549</v>
      </c>
      <c r="G722" t="s">
        <v>2053</v>
      </c>
      <c r="H722" t="s">
        <v>535</v>
      </c>
      <c r="I722" t="s">
        <v>27</v>
      </c>
    </row>
    <row r="723" spans="1:9" ht="11.25" customHeight="1" x14ac:dyDescent="0.25">
      <c r="A723" t="s">
        <v>530</v>
      </c>
      <c r="B723" t="s">
        <v>147</v>
      </c>
      <c r="C723" t="s">
        <v>2054</v>
      </c>
      <c r="D723" t="s">
        <v>2055</v>
      </c>
      <c r="E723" t="s">
        <v>2056</v>
      </c>
      <c r="F723" t="s">
        <v>715</v>
      </c>
      <c r="G723" t="s">
        <v>535</v>
      </c>
      <c r="H723" t="s">
        <v>535</v>
      </c>
      <c r="I723" t="s">
        <v>27</v>
      </c>
    </row>
    <row r="724" spans="1:9" ht="11.25" customHeight="1" x14ac:dyDescent="0.25">
      <c r="A724" t="s">
        <v>530</v>
      </c>
      <c r="B724" t="s">
        <v>147</v>
      </c>
      <c r="C724" t="s">
        <v>1842</v>
      </c>
      <c r="D724" t="s">
        <v>1843</v>
      </c>
      <c r="E724" t="s">
        <v>1844</v>
      </c>
      <c r="F724" t="s">
        <v>733</v>
      </c>
      <c r="G724" t="s">
        <v>1233</v>
      </c>
      <c r="H724" t="s">
        <v>535</v>
      </c>
      <c r="I724" t="s">
        <v>27</v>
      </c>
    </row>
    <row r="725" spans="1:9" ht="11.25" customHeight="1" x14ac:dyDescent="0.25">
      <c r="A725" t="s">
        <v>530</v>
      </c>
      <c r="B725" t="s">
        <v>147</v>
      </c>
      <c r="C725" t="s">
        <v>1085</v>
      </c>
      <c r="D725" t="s">
        <v>1086</v>
      </c>
      <c r="E725" t="s">
        <v>1087</v>
      </c>
      <c r="F725" t="s">
        <v>577</v>
      </c>
      <c r="G725" t="s">
        <v>535</v>
      </c>
      <c r="H725" t="s">
        <v>535</v>
      </c>
      <c r="I725" t="s">
        <v>27</v>
      </c>
    </row>
    <row r="726" spans="1:9" ht="11.25" customHeight="1" x14ac:dyDescent="0.25">
      <c r="A726" t="s">
        <v>530</v>
      </c>
      <c r="B726" t="s">
        <v>147</v>
      </c>
      <c r="C726" t="s">
        <v>2057</v>
      </c>
      <c r="D726" t="s">
        <v>2058</v>
      </c>
      <c r="E726" t="s">
        <v>2059</v>
      </c>
      <c r="F726" t="s">
        <v>592</v>
      </c>
      <c r="G726" t="s">
        <v>535</v>
      </c>
      <c r="H726" t="s">
        <v>535</v>
      </c>
      <c r="I726" t="s">
        <v>27</v>
      </c>
    </row>
    <row r="727" spans="1:9" ht="11.25" customHeight="1" x14ac:dyDescent="0.25">
      <c r="A727" t="s">
        <v>530</v>
      </c>
      <c r="B727" t="s">
        <v>147</v>
      </c>
      <c r="C727" t="s">
        <v>1088</v>
      </c>
      <c r="D727" t="s">
        <v>1089</v>
      </c>
      <c r="E727" t="s">
        <v>1090</v>
      </c>
      <c r="F727" t="s">
        <v>592</v>
      </c>
      <c r="G727" t="s">
        <v>535</v>
      </c>
      <c r="H727" t="s">
        <v>535</v>
      </c>
      <c r="I727" t="s">
        <v>27</v>
      </c>
    </row>
    <row r="728" spans="1:9" ht="11.25" customHeight="1" x14ac:dyDescent="0.25">
      <c r="A728" t="s">
        <v>530</v>
      </c>
      <c r="B728" t="s">
        <v>147</v>
      </c>
      <c r="C728" t="s">
        <v>1094</v>
      </c>
      <c r="D728" t="s">
        <v>1095</v>
      </c>
      <c r="E728" t="s">
        <v>1096</v>
      </c>
      <c r="F728" t="s">
        <v>667</v>
      </c>
      <c r="G728" t="s">
        <v>1097</v>
      </c>
      <c r="H728" t="s">
        <v>535</v>
      </c>
      <c r="I728" t="s">
        <v>27</v>
      </c>
    </row>
    <row r="729" spans="1:9" ht="11.25" customHeight="1" x14ac:dyDescent="0.25">
      <c r="A729" t="s">
        <v>530</v>
      </c>
      <c r="B729" t="s">
        <v>147</v>
      </c>
      <c r="C729" t="s">
        <v>1104</v>
      </c>
      <c r="D729" t="s">
        <v>1105</v>
      </c>
      <c r="E729" t="s">
        <v>1106</v>
      </c>
      <c r="F729" t="s">
        <v>600</v>
      </c>
      <c r="G729" t="s">
        <v>535</v>
      </c>
      <c r="H729" t="s">
        <v>535</v>
      </c>
      <c r="I729" t="s">
        <v>27</v>
      </c>
    </row>
    <row r="730" spans="1:9" ht="11.25" customHeight="1" x14ac:dyDescent="0.25">
      <c r="A730" t="s">
        <v>530</v>
      </c>
      <c r="B730" t="s">
        <v>147</v>
      </c>
      <c r="C730" t="s">
        <v>1113</v>
      </c>
      <c r="D730" t="s">
        <v>1114</v>
      </c>
      <c r="E730" t="s">
        <v>1115</v>
      </c>
      <c r="F730" t="s">
        <v>667</v>
      </c>
      <c r="G730" t="s">
        <v>535</v>
      </c>
      <c r="H730" t="s">
        <v>535</v>
      </c>
      <c r="I730" t="s">
        <v>27</v>
      </c>
    </row>
    <row r="731" spans="1:9" ht="11.25" customHeight="1" x14ac:dyDescent="0.25">
      <c r="A731" t="s">
        <v>530</v>
      </c>
      <c r="B731" t="s">
        <v>147</v>
      </c>
      <c r="C731" t="s">
        <v>1854</v>
      </c>
      <c r="D731" t="s">
        <v>1855</v>
      </c>
      <c r="E731" t="s">
        <v>1856</v>
      </c>
      <c r="F731" t="s">
        <v>623</v>
      </c>
      <c r="G731" t="s">
        <v>1857</v>
      </c>
      <c r="H731" t="s">
        <v>535</v>
      </c>
      <c r="I731" t="s">
        <v>27</v>
      </c>
    </row>
    <row r="732" spans="1:9" ht="11.25" customHeight="1" x14ac:dyDescent="0.25">
      <c r="A732" t="s">
        <v>530</v>
      </c>
      <c r="B732" t="s">
        <v>147</v>
      </c>
      <c r="C732" t="s">
        <v>1858</v>
      </c>
      <c r="D732" t="s">
        <v>1855</v>
      </c>
      <c r="E732" t="s">
        <v>1859</v>
      </c>
      <c r="F732" t="s">
        <v>711</v>
      </c>
      <c r="G732" t="s">
        <v>1860</v>
      </c>
      <c r="H732" t="s">
        <v>535</v>
      </c>
      <c r="I732" t="s">
        <v>27</v>
      </c>
    </row>
    <row r="733" spans="1:9" ht="11.25" customHeight="1" x14ac:dyDescent="0.25">
      <c r="A733" t="s">
        <v>530</v>
      </c>
      <c r="B733" t="s">
        <v>147</v>
      </c>
      <c r="C733" t="s">
        <v>1861</v>
      </c>
      <c r="D733" t="s">
        <v>1862</v>
      </c>
      <c r="E733" t="s">
        <v>1863</v>
      </c>
      <c r="F733" t="s">
        <v>1712</v>
      </c>
      <c r="G733" t="s">
        <v>535</v>
      </c>
      <c r="H733" t="s">
        <v>535</v>
      </c>
      <c r="I733" t="s">
        <v>27</v>
      </c>
    </row>
    <row r="734" spans="1:9" ht="11.25" customHeight="1" x14ac:dyDescent="0.25">
      <c r="A734" t="s">
        <v>530</v>
      </c>
      <c r="B734" t="s">
        <v>147</v>
      </c>
      <c r="C734" t="s">
        <v>1116</v>
      </c>
      <c r="D734" t="s">
        <v>1117</v>
      </c>
      <c r="E734" t="s">
        <v>1118</v>
      </c>
      <c r="F734" t="s">
        <v>667</v>
      </c>
      <c r="G734" t="s">
        <v>535</v>
      </c>
      <c r="H734" t="s">
        <v>535</v>
      </c>
      <c r="I734" t="s">
        <v>27</v>
      </c>
    </row>
    <row r="735" spans="1:9" ht="11.25" customHeight="1" x14ac:dyDescent="0.25">
      <c r="A735" t="s">
        <v>530</v>
      </c>
      <c r="B735" t="s">
        <v>147</v>
      </c>
      <c r="C735" t="s">
        <v>1119</v>
      </c>
      <c r="D735" t="s">
        <v>1120</v>
      </c>
      <c r="E735" t="s">
        <v>1121</v>
      </c>
      <c r="F735" t="s">
        <v>1122</v>
      </c>
      <c r="G735" t="s">
        <v>1123</v>
      </c>
      <c r="H735" t="s">
        <v>535</v>
      </c>
      <c r="I735" t="s">
        <v>27</v>
      </c>
    </row>
    <row r="736" spans="1:9" ht="11.25" customHeight="1" x14ac:dyDescent="0.25">
      <c r="A736" t="s">
        <v>530</v>
      </c>
      <c r="B736" t="s">
        <v>147</v>
      </c>
      <c r="C736" t="s">
        <v>1124</v>
      </c>
      <c r="D736" t="s">
        <v>1125</v>
      </c>
      <c r="E736" t="s">
        <v>1126</v>
      </c>
      <c r="F736" t="s">
        <v>605</v>
      </c>
      <c r="G736" t="s">
        <v>1127</v>
      </c>
      <c r="H736" t="s">
        <v>535</v>
      </c>
      <c r="I736" t="s">
        <v>27</v>
      </c>
    </row>
    <row r="737" spans="1:9" ht="11.25" customHeight="1" x14ac:dyDescent="0.25">
      <c r="A737" t="s">
        <v>530</v>
      </c>
      <c r="B737" t="s">
        <v>147</v>
      </c>
      <c r="C737" t="s">
        <v>1128</v>
      </c>
      <c r="D737" t="s">
        <v>1129</v>
      </c>
      <c r="E737" t="s">
        <v>1130</v>
      </c>
      <c r="F737" t="s">
        <v>772</v>
      </c>
      <c r="G737" t="s">
        <v>1131</v>
      </c>
      <c r="H737" t="s">
        <v>535</v>
      </c>
      <c r="I737" t="s">
        <v>27</v>
      </c>
    </row>
    <row r="738" spans="1:9" ht="11.25" customHeight="1" x14ac:dyDescent="0.25">
      <c r="A738" t="s">
        <v>530</v>
      </c>
      <c r="B738" t="s">
        <v>147</v>
      </c>
      <c r="C738" t="s">
        <v>2060</v>
      </c>
      <c r="D738" t="s">
        <v>2061</v>
      </c>
      <c r="E738" t="s">
        <v>2062</v>
      </c>
      <c r="F738" t="s">
        <v>711</v>
      </c>
      <c r="G738" t="s">
        <v>535</v>
      </c>
      <c r="H738" t="s">
        <v>535</v>
      </c>
      <c r="I738" t="s">
        <v>27</v>
      </c>
    </row>
    <row r="739" spans="1:9" ht="11.25" customHeight="1" x14ac:dyDescent="0.25">
      <c r="A739" t="s">
        <v>530</v>
      </c>
      <c r="B739" t="s">
        <v>147</v>
      </c>
      <c r="C739" t="s">
        <v>2063</v>
      </c>
      <c r="D739" t="s">
        <v>2064</v>
      </c>
      <c r="E739" t="s">
        <v>2065</v>
      </c>
      <c r="F739" t="s">
        <v>1484</v>
      </c>
      <c r="G739" t="s">
        <v>535</v>
      </c>
      <c r="H739" t="s">
        <v>535</v>
      </c>
      <c r="I739" t="s">
        <v>27</v>
      </c>
    </row>
    <row r="740" spans="1:9" ht="11.25" customHeight="1" x14ac:dyDescent="0.25">
      <c r="A740" t="s">
        <v>530</v>
      </c>
      <c r="B740" t="s">
        <v>147</v>
      </c>
      <c r="C740" t="s">
        <v>1138</v>
      </c>
      <c r="D740" t="s">
        <v>1139</v>
      </c>
      <c r="E740" t="s">
        <v>1140</v>
      </c>
      <c r="F740" t="s">
        <v>755</v>
      </c>
      <c r="G740" t="s">
        <v>535</v>
      </c>
      <c r="H740" t="s">
        <v>535</v>
      </c>
      <c r="I740" t="s">
        <v>27</v>
      </c>
    </row>
    <row r="741" spans="1:9" ht="11.25" customHeight="1" x14ac:dyDescent="0.25">
      <c r="A741" t="s">
        <v>530</v>
      </c>
      <c r="B741" t="s">
        <v>147</v>
      </c>
      <c r="C741" t="s">
        <v>1870</v>
      </c>
      <c r="D741" t="s">
        <v>1871</v>
      </c>
      <c r="E741" t="s">
        <v>1872</v>
      </c>
      <c r="F741" t="s">
        <v>711</v>
      </c>
      <c r="G741" t="s">
        <v>535</v>
      </c>
      <c r="H741" t="s">
        <v>535</v>
      </c>
      <c r="I741" t="s">
        <v>27</v>
      </c>
    </row>
    <row r="742" spans="1:9" ht="11.25" customHeight="1" x14ac:dyDescent="0.25">
      <c r="A742" t="s">
        <v>530</v>
      </c>
      <c r="B742" t="s">
        <v>147</v>
      </c>
      <c r="C742" t="s">
        <v>1141</v>
      </c>
      <c r="D742" t="s">
        <v>1142</v>
      </c>
      <c r="E742" t="s">
        <v>1143</v>
      </c>
      <c r="F742" t="s">
        <v>534</v>
      </c>
      <c r="G742" t="s">
        <v>1144</v>
      </c>
      <c r="H742" t="s">
        <v>535</v>
      </c>
      <c r="I742" t="s">
        <v>27</v>
      </c>
    </row>
    <row r="743" spans="1:9" ht="11.25" customHeight="1" x14ac:dyDescent="0.25">
      <c r="A743" t="s">
        <v>530</v>
      </c>
      <c r="B743" t="s">
        <v>147</v>
      </c>
      <c r="C743" t="s">
        <v>1145</v>
      </c>
      <c r="D743" t="s">
        <v>1146</v>
      </c>
      <c r="E743" t="s">
        <v>1147</v>
      </c>
      <c r="F743" t="s">
        <v>733</v>
      </c>
      <c r="G743" t="s">
        <v>535</v>
      </c>
      <c r="H743" t="s">
        <v>535</v>
      </c>
      <c r="I743" t="s">
        <v>27</v>
      </c>
    </row>
    <row r="744" spans="1:9" ht="11.25" customHeight="1" x14ac:dyDescent="0.25">
      <c r="A744" t="s">
        <v>530</v>
      </c>
      <c r="B744" t="s">
        <v>147</v>
      </c>
      <c r="C744" t="s">
        <v>1156</v>
      </c>
      <c r="D744" t="s">
        <v>1157</v>
      </c>
      <c r="E744" t="s">
        <v>1158</v>
      </c>
      <c r="F744" t="s">
        <v>799</v>
      </c>
      <c r="G744" t="s">
        <v>1159</v>
      </c>
      <c r="H744" t="s">
        <v>535</v>
      </c>
      <c r="I744" t="s">
        <v>27</v>
      </c>
    </row>
    <row r="745" spans="1:9" ht="11.25" customHeight="1" x14ac:dyDescent="0.25">
      <c r="A745" t="s">
        <v>530</v>
      </c>
      <c r="B745" t="s">
        <v>147</v>
      </c>
      <c r="C745" t="s">
        <v>1160</v>
      </c>
      <c r="D745" t="s">
        <v>1161</v>
      </c>
      <c r="E745" t="s">
        <v>1162</v>
      </c>
      <c r="F745" t="s">
        <v>1163</v>
      </c>
      <c r="G745" t="s">
        <v>1164</v>
      </c>
      <c r="H745" t="s">
        <v>535</v>
      </c>
      <c r="I745" t="s">
        <v>27</v>
      </c>
    </row>
    <row r="746" spans="1:9" ht="11.25" customHeight="1" x14ac:dyDescent="0.25">
      <c r="A746" t="s">
        <v>530</v>
      </c>
      <c r="B746" t="s">
        <v>147</v>
      </c>
      <c r="C746" t="s">
        <v>1165</v>
      </c>
      <c r="D746" t="s">
        <v>1166</v>
      </c>
      <c r="E746" t="s">
        <v>1167</v>
      </c>
      <c r="F746" t="s">
        <v>1168</v>
      </c>
      <c r="G746" t="s">
        <v>535</v>
      </c>
      <c r="H746" t="s">
        <v>535</v>
      </c>
      <c r="I746" t="s">
        <v>27</v>
      </c>
    </row>
    <row r="747" spans="1:9" ht="11.25" customHeight="1" x14ac:dyDescent="0.25">
      <c r="A747" t="s">
        <v>530</v>
      </c>
      <c r="B747" t="s">
        <v>147</v>
      </c>
      <c r="C747" t="s">
        <v>1876</v>
      </c>
      <c r="D747" t="s">
        <v>1877</v>
      </c>
      <c r="E747" t="s">
        <v>1878</v>
      </c>
      <c r="F747" t="s">
        <v>577</v>
      </c>
      <c r="G747" t="s">
        <v>535</v>
      </c>
      <c r="H747" t="s">
        <v>535</v>
      </c>
      <c r="I747" t="s">
        <v>27</v>
      </c>
    </row>
    <row r="748" spans="1:9" ht="11.25" customHeight="1" x14ac:dyDescent="0.25">
      <c r="A748" t="s">
        <v>530</v>
      </c>
      <c r="B748" t="s">
        <v>147</v>
      </c>
      <c r="C748" t="s">
        <v>1172</v>
      </c>
      <c r="D748" t="s">
        <v>1173</v>
      </c>
      <c r="E748" t="s">
        <v>1174</v>
      </c>
      <c r="F748" t="s">
        <v>860</v>
      </c>
      <c r="G748" t="s">
        <v>1175</v>
      </c>
      <c r="H748" t="s">
        <v>535</v>
      </c>
      <c r="I748" t="s">
        <v>27</v>
      </c>
    </row>
    <row r="749" spans="1:9" ht="11.25" customHeight="1" x14ac:dyDescent="0.25">
      <c r="A749" t="s">
        <v>530</v>
      </c>
      <c r="B749" t="s">
        <v>147</v>
      </c>
      <c r="C749" t="s">
        <v>1184</v>
      </c>
      <c r="D749" t="s">
        <v>1185</v>
      </c>
      <c r="E749" t="s">
        <v>1186</v>
      </c>
      <c r="F749" t="s">
        <v>1187</v>
      </c>
      <c r="G749" t="s">
        <v>1188</v>
      </c>
      <c r="H749" t="s">
        <v>535</v>
      </c>
      <c r="I749" t="s">
        <v>27</v>
      </c>
    </row>
    <row r="750" spans="1:9" ht="11.25" customHeight="1" x14ac:dyDescent="0.25">
      <c r="A750" t="s">
        <v>530</v>
      </c>
      <c r="B750" t="s">
        <v>147</v>
      </c>
      <c r="C750" t="s">
        <v>1192</v>
      </c>
      <c r="D750" t="s">
        <v>1193</v>
      </c>
      <c r="E750" t="s">
        <v>1194</v>
      </c>
      <c r="F750" t="s">
        <v>1187</v>
      </c>
      <c r="G750" t="s">
        <v>535</v>
      </c>
      <c r="H750" t="s">
        <v>535</v>
      </c>
      <c r="I750" t="s">
        <v>27</v>
      </c>
    </row>
    <row r="751" spans="1:9" ht="11.25" customHeight="1" x14ac:dyDescent="0.25">
      <c r="A751" t="s">
        <v>530</v>
      </c>
      <c r="B751" t="s">
        <v>147</v>
      </c>
      <c r="C751" t="s">
        <v>1201</v>
      </c>
      <c r="D751" t="s">
        <v>1202</v>
      </c>
      <c r="E751" t="s">
        <v>1203</v>
      </c>
      <c r="F751" t="s">
        <v>684</v>
      </c>
      <c r="G751" t="s">
        <v>1204</v>
      </c>
      <c r="H751" t="s">
        <v>535</v>
      </c>
      <c r="I751" t="s">
        <v>27</v>
      </c>
    </row>
    <row r="752" spans="1:9" ht="11.25" customHeight="1" x14ac:dyDescent="0.25">
      <c r="A752" t="s">
        <v>530</v>
      </c>
      <c r="B752" t="s">
        <v>147</v>
      </c>
      <c r="C752" t="s">
        <v>1205</v>
      </c>
      <c r="D752" t="s">
        <v>1206</v>
      </c>
      <c r="E752" t="s">
        <v>1207</v>
      </c>
      <c r="F752" t="s">
        <v>534</v>
      </c>
      <c r="G752" t="s">
        <v>535</v>
      </c>
      <c r="H752" t="s">
        <v>535</v>
      </c>
      <c r="I752" t="s">
        <v>27</v>
      </c>
    </row>
    <row r="753" spans="1:9" ht="11.25" customHeight="1" x14ac:dyDescent="0.25">
      <c r="A753" t="s">
        <v>530</v>
      </c>
      <c r="B753" t="s">
        <v>147</v>
      </c>
      <c r="C753" t="s">
        <v>1208</v>
      </c>
      <c r="D753" t="s">
        <v>1209</v>
      </c>
      <c r="E753" t="s">
        <v>1210</v>
      </c>
      <c r="F753" t="s">
        <v>569</v>
      </c>
      <c r="G753" t="s">
        <v>535</v>
      </c>
      <c r="H753" t="s">
        <v>535</v>
      </c>
      <c r="I753" t="s">
        <v>27</v>
      </c>
    </row>
    <row r="754" spans="1:9" ht="11.25" customHeight="1" x14ac:dyDescent="0.25">
      <c r="A754" t="s">
        <v>530</v>
      </c>
      <c r="B754" t="s">
        <v>147</v>
      </c>
      <c r="C754" t="s">
        <v>1211</v>
      </c>
      <c r="D754" t="s">
        <v>1212</v>
      </c>
      <c r="E754" t="s">
        <v>1213</v>
      </c>
      <c r="F754" t="s">
        <v>1214</v>
      </c>
      <c r="G754" t="s">
        <v>535</v>
      </c>
      <c r="H754" t="s">
        <v>535</v>
      </c>
      <c r="I754" t="s">
        <v>27</v>
      </c>
    </row>
    <row r="755" spans="1:9" ht="11.25" customHeight="1" x14ac:dyDescent="0.25">
      <c r="A755" t="s">
        <v>530</v>
      </c>
      <c r="B755" t="s">
        <v>147</v>
      </c>
      <c r="C755" t="s">
        <v>1215</v>
      </c>
      <c r="D755" t="s">
        <v>1216</v>
      </c>
      <c r="E755" t="s">
        <v>1217</v>
      </c>
      <c r="F755" t="s">
        <v>643</v>
      </c>
      <c r="G755" t="s">
        <v>535</v>
      </c>
      <c r="H755" t="s">
        <v>535</v>
      </c>
      <c r="I755" t="s">
        <v>27</v>
      </c>
    </row>
    <row r="756" spans="1:9" ht="11.25" customHeight="1" x14ac:dyDescent="0.25">
      <c r="A756" t="s">
        <v>530</v>
      </c>
      <c r="B756" t="s">
        <v>147</v>
      </c>
      <c r="C756" t="s">
        <v>1224</v>
      </c>
      <c r="D756" t="s">
        <v>1225</v>
      </c>
      <c r="E756" t="s">
        <v>1226</v>
      </c>
      <c r="F756" t="s">
        <v>772</v>
      </c>
      <c r="G756" t="s">
        <v>535</v>
      </c>
      <c r="H756" t="s">
        <v>535</v>
      </c>
      <c r="I756" t="s">
        <v>27</v>
      </c>
    </row>
    <row r="757" spans="1:9" ht="11.25" customHeight="1" x14ac:dyDescent="0.25">
      <c r="A757" t="s">
        <v>530</v>
      </c>
      <c r="B757" t="s">
        <v>147</v>
      </c>
      <c r="C757" t="s">
        <v>1230</v>
      </c>
      <c r="D757" t="s">
        <v>1231</v>
      </c>
      <c r="E757" t="s">
        <v>1232</v>
      </c>
      <c r="F757" t="s">
        <v>569</v>
      </c>
      <c r="G757" t="s">
        <v>1233</v>
      </c>
      <c r="H757" t="s">
        <v>535</v>
      </c>
      <c r="I757" t="s">
        <v>27</v>
      </c>
    </row>
    <row r="758" spans="1:9" ht="11.25" customHeight="1" x14ac:dyDescent="0.25">
      <c r="A758" t="s">
        <v>530</v>
      </c>
      <c r="B758" t="s">
        <v>147</v>
      </c>
      <c r="C758" t="s">
        <v>1883</v>
      </c>
      <c r="D758" t="s">
        <v>1884</v>
      </c>
      <c r="E758" t="s">
        <v>1885</v>
      </c>
      <c r="F758" t="s">
        <v>569</v>
      </c>
      <c r="G758" t="s">
        <v>535</v>
      </c>
      <c r="H758" t="s">
        <v>535</v>
      </c>
      <c r="I758" t="s">
        <v>27</v>
      </c>
    </row>
    <row r="759" spans="1:9" ht="11.25" customHeight="1" x14ac:dyDescent="0.25">
      <c r="A759" t="s">
        <v>530</v>
      </c>
      <c r="B759" t="s">
        <v>147</v>
      </c>
      <c r="C759" t="s">
        <v>1243</v>
      </c>
      <c r="D759" t="s">
        <v>1244</v>
      </c>
      <c r="E759" t="s">
        <v>1245</v>
      </c>
      <c r="F759" t="s">
        <v>643</v>
      </c>
      <c r="G759" t="s">
        <v>535</v>
      </c>
      <c r="H759" t="s">
        <v>535</v>
      </c>
      <c r="I759" t="s">
        <v>27</v>
      </c>
    </row>
    <row r="760" spans="1:9" ht="11.25" customHeight="1" x14ac:dyDescent="0.25">
      <c r="A760" t="s">
        <v>530</v>
      </c>
      <c r="B760" t="s">
        <v>147</v>
      </c>
      <c r="C760" t="s">
        <v>1246</v>
      </c>
      <c r="D760" t="s">
        <v>1247</v>
      </c>
      <c r="E760" t="s">
        <v>1248</v>
      </c>
      <c r="F760" t="s">
        <v>1021</v>
      </c>
      <c r="G760" t="s">
        <v>535</v>
      </c>
      <c r="H760" t="s">
        <v>535</v>
      </c>
      <c r="I760" t="s">
        <v>27</v>
      </c>
    </row>
    <row r="761" spans="1:9" ht="11.25" customHeight="1" x14ac:dyDescent="0.25">
      <c r="A761" t="s">
        <v>530</v>
      </c>
      <c r="B761" t="s">
        <v>147</v>
      </c>
      <c r="C761" t="s">
        <v>2066</v>
      </c>
      <c r="D761" t="s">
        <v>2067</v>
      </c>
      <c r="E761" t="s">
        <v>2068</v>
      </c>
      <c r="F761" t="s">
        <v>1025</v>
      </c>
      <c r="G761" t="s">
        <v>535</v>
      </c>
      <c r="H761" t="s">
        <v>535</v>
      </c>
      <c r="I761" t="s">
        <v>27</v>
      </c>
    </row>
    <row r="762" spans="1:9" ht="11.25" customHeight="1" x14ac:dyDescent="0.25">
      <c r="A762" t="s">
        <v>530</v>
      </c>
      <c r="B762" t="s">
        <v>147</v>
      </c>
      <c r="C762" t="s">
        <v>1252</v>
      </c>
      <c r="D762" t="s">
        <v>1253</v>
      </c>
      <c r="E762" t="s">
        <v>1254</v>
      </c>
      <c r="F762" t="s">
        <v>605</v>
      </c>
      <c r="G762" t="s">
        <v>535</v>
      </c>
      <c r="H762" t="s">
        <v>535</v>
      </c>
      <c r="I762" t="s">
        <v>27</v>
      </c>
    </row>
    <row r="763" spans="1:9" ht="11.25" customHeight="1" x14ac:dyDescent="0.25">
      <c r="A763" t="s">
        <v>530</v>
      </c>
      <c r="B763" t="s">
        <v>147</v>
      </c>
      <c r="C763" t="s">
        <v>2069</v>
      </c>
      <c r="D763" t="s">
        <v>2070</v>
      </c>
      <c r="E763" t="s">
        <v>2071</v>
      </c>
      <c r="F763" t="s">
        <v>2072</v>
      </c>
      <c r="G763" t="s">
        <v>535</v>
      </c>
      <c r="H763" t="s">
        <v>535</v>
      </c>
      <c r="I763" t="s">
        <v>27</v>
      </c>
    </row>
    <row r="764" spans="1:9" ht="11.25" customHeight="1" x14ac:dyDescent="0.25">
      <c r="A764" t="s">
        <v>530</v>
      </c>
      <c r="B764" t="s">
        <v>147</v>
      </c>
      <c r="C764" t="s">
        <v>1261</v>
      </c>
      <c r="D764" t="s">
        <v>1262</v>
      </c>
      <c r="E764" t="s">
        <v>1263</v>
      </c>
      <c r="F764" t="s">
        <v>605</v>
      </c>
      <c r="G764" t="s">
        <v>1264</v>
      </c>
      <c r="H764" t="s">
        <v>535</v>
      </c>
      <c r="I764" t="s">
        <v>27</v>
      </c>
    </row>
    <row r="765" spans="1:9" ht="11.25" customHeight="1" x14ac:dyDescent="0.25">
      <c r="A765" t="s">
        <v>530</v>
      </c>
      <c r="B765" t="s">
        <v>147</v>
      </c>
      <c r="C765" t="s">
        <v>1265</v>
      </c>
      <c r="D765" t="s">
        <v>1266</v>
      </c>
      <c r="E765" t="s">
        <v>1267</v>
      </c>
      <c r="F765" t="s">
        <v>1021</v>
      </c>
      <c r="G765" t="s">
        <v>535</v>
      </c>
      <c r="H765" t="s">
        <v>535</v>
      </c>
      <c r="I765" t="s">
        <v>27</v>
      </c>
    </row>
    <row r="766" spans="1:9" ht="11.25" customHeight="1" x14ac:dyDescent="0.25">
      <c r="A766" t="s">
        <v>530</v>
      </c>
      <c r="B766" t="s">
        <v>147</v>
      </c>
      <c r="C766" t="s">
        <v>2073</v>
      </c>
      <c r="D766" t="s">
        <v>2074</v>
      </c>
      <c r="E766" t="s">
        <v>2075</v>
      </c>
      <c r="F766" t="s">
        <v>883</v>
      </c>
      <c r="G766" t="s">
        <v>535</v>
      </c>
      <c r="H766" t="s">
        <v>535</v>
      </c>
      <c r="I766" t="s">
        <v>27</v>
      </c>
    </row>
    <row r="767" spans="1:9" ht="11.25" customHeight="1" x14ac:dyDescent="0.25">
      <c r="A767" t="s">
        <v>530</v>
      </c>
      <c r="B767" t="s">
        <v>147</v>
      </c>
      <c r="C767" t="s">
        <v>1277</v>
      </c>
      <c r="D767" t="s">
        <v>1278</v>
      </c>
      <c r="E767" t="s">
        <v>1279</v>
      </c>
      <c r="F767" t="s">
        <v>549</v>
      </c>
      <c r="G767" t="s">
        <v>535</v>
      </c>
      <c r="H767" t="s">
        <v>535</v>
      </c>
      <c r="I767" t="s">
        <v>27</v>
      </c>
    </row>
    <row r="768" spans="1:9" ht="11.25" customHeight="1" x14ac:dyDescent="0.25">
      <c r="A768" t="s">
        <v>530</v>
      </c>
      <c r="B768" t="s">
        <v>147</v>
      </c>
      <c r="C768" t="s">
        <v>2076</v>
      </c>
      <c r="D768" t="s">
        <v>2077</v>
      </c>
      <c r="E768" t="s">
        <v>2078</v>
      </c>
      <c r="F768" t="s">
        <v>1025</v>
      </c>
      <c r="G768" t="s">
        <v>535</v>
      </c>
      <c r="H768" t="s">
        <v>535</v>
      </c>
      <c r="I768" t="s">
        <v>27</v>
      </c>
    </row>
    <row r="769" spans="1:9" ht="11.25" customHeight="1" x14ac:dyDescent="0.25">
      <c r="A769" t="s">
        <v>530</v>
      </c>
      <c r="B769" t="s">
        <v>147</v>
      </c>
      <c r="C769" t="s">
        <v>1280</v>
      </c>
      <c r="D769" t="s">
        <v>1281</v>
      </c>
      <c r="E769" t="s">
        <v>1282</v>
      </c>
      <c r="F769" t="s">
        <v>693</v>
      </c>
      <c r="G769" t="s">
        <v>535</v>
      </c>
      <c r="H769" t="s">
        <v>535</v>
      </c>
      <c r="I769" t="s">
        <v>27</v>
      </c>
    </row>
    <row r="770" spans="1:9" ht="11.25" customHeight="1" x14ac:dyDescent="0.25">
      <c r="A770" t="s">
        <v>530</v>
      </c>
      <c r="B770" t="s">
        <v>147</v>
      </c>
      <c r="C770" t="s">
        <v>1286</v>
      </c>
      <c r="D770" t="s">
        <v>1287</v>
      </c>
      <c r="E770" t="s">
        <v>1288</v>
      </c>
      <c r="F770" t="s">
        <v>1066</v>
      </c>
      <c r="G770" t="s">
        <v>1289</v>
      </c>
      <c r="H770" t="s">
        <v>535</v>
      </c>
      <c r="I770" t="s">
        <v>27</v>
      </c>
    </row>
    <row r="771" spans="1:9" ht="11.25" customHeight="1" x14ac:dyDescent="0.25">
      <c r="A771" t="s">
        <v>530</v>
      </c>
      <c r="B771" t="s">
        <v>147</v>
      </c>
      <c r="C771" t="s">
        <v>1293</v>
      </c>
      <c r="D771" t="s">
        <v>1294</v>
      </c>
      <c r="E771" t="s">
        <v>1295</v>
      </c>
      <c r="F771" t="s">
        <v>693</v>
      </c>
      <c r="G771" t="s">
        <v>1296</v>
      </c>
      <c r="H771" t="s">
        <v>535</v>
      </c>
      <c r="I771" t="s">
        <v>27</v>
      </c>
    </row>
    <row r="772" spans="1:9" ht="11.25" customHeight="1" x14ac:dyDescent="0.25">
      <c r="A772" t="s">
        <v>530</v>
      </c>
      <c r="B772" t="s">
        <v>147</v>
      </c>
      <c r="C772" t="s">
        <v>1300</v>
      </c>
      <c r="D772" t="s">
        <v>1301</v>
      </c>
      <c r="E772" t="s">
        <v>1302</v>
      </c>
      <c r="F772" t="s">
        <v>577</v>
      </c>
      <c r="G772" t="s">
        <v>535</v>
      </c>
      <c r="H772" t="s">
        <v>535</v>
      </c>
      <c r="I772" t="s">
        <v>27</v>
      </c>
    </row>
    <row r="773" spans="1:9" ht="11.25" customHeight="1" x14ac:dyDescent="0.25">
      <c r="A773" t="s">
        <v>530</v>
      </c>
      <c r="B773" t="s">
        <v>147</v>
      </c>
      <c r="C773" t="s">
        <v>2079</v>
      </c>
      <c r="D773" t="s">
        <v>1304</v>
      </c>
      <c r="E773" t="s">
        <v>2080</v>
      </c>
      <c r="F773" t="s">
        <v>816</v>
      </c>
      <c r="G773" t="s">
        <v>535</v>
      </c>
      <c r="H773" t="s">
        <v>535</v>
      </c>
      <c r="I773" t="s">
        <v>27</v>
      </c>
    </row>
    <row r="774" spans="1:9" ht="11.25" customHeight="1" x14ac:dyDescent="0.25">
      <c r="A774" t="s">
        <v>530</v>
      </c>
      <c r="B774" t="s">
        <v>147</v>
      </c>
      <c r="C774" t="s">
        <v>1306</v>
      </c>
      <c r="D774" t="s">
        <v>1307</v>
      </c>
      <c r="E774" t="s">
        <v>1308</v>
      </c>
      <c r="F774" t="s">
        <v>1021</v>
      </c>
      <c r="G774" t="s">
        <v>1309</v>
      </c>
      <c r="H774" t="s">
        <v>535</v>
      </c>
      <c r="I774" t="s">
        <v>27</v>
      </c>
    </row>
    <row r="775" spans="1:9" ht="11.25" customHeight="1" x14ac:dyDescent="0.25">
      <c r="A775" t="s">
        <v>530</v>
      </c>
      <c r="B775" t="s">
        <v>147</v>
      </c>
      <c r="C775" t="s">
        <v>1310</v>
      </c>
      <c r="D775" t="s">
        <v>1311</v>
      </c>
      <c r="E775" t="s">
        <v>1312</v>
      </c>
      <c r="F775" t="s">
        <v>1025</v>
      </c>
      <c r="G775" t="s">
        <v>1313</v>
      </c>
      <c r="H775" t="s">
        <v>535</v>
      </c>
      <c r="I775" t="s">
        <v>27</v>
      </c>
    </row>
    <row r="776" spans="1:9" ht="11.25" customHeight="1" x14ac:dyDescent="0.25">
      <c r="A776" t="s">
        <v>530</v>
      </c>
      <c r="B776" t="s">
        <v>147</v>
      </c>
      <c r="C776" t="s">
        <v>1314</v>
      </c>
      <c r="D776" t="s">
        <v>1315</v>
      </c>
      <c r="E776" t="s">
        <v>1316</v>
      </c>
      <c r="F776" t="s">
        <v>569</v>
      </c>
      <c r="G776" t="s">
        <v>535</v>
      </c>
      <c r="H776" t="s">
        <v>535</v>
      </c>
      <c r="I776" t="s">
        <v>27</v>
      </c>
    </row>
    <row r="777" spans="1:9" ht="11.25" customHeight="1" x14ac:dyDescent="0.25">
      <c r="A777" t="s">
        <v>530</v>
      </c>
      <c r="B777" t="s">
        <v>147</v>
      </c>
      <c r="C777" t="s">
        <v>1326</v>
      </c>
      <c r="D777" t="s">
        <v>1327</v>
      </c>
      <c r="E777" t="s">
        <v>1328</v>
      </c>
      <c r="F777" t="s">
        <v>1021</v>
      </c>
      <c r="G777" t="s">
        <v>1329</v>
      </c>
      <c r="H777" t="s">
        <v>535</v>
      </c>
      <c r="I777" t="s">
        <v>27</v>
      </c>
    </row>
    <row r="778" spans="1:9" ht="11.25" customHeight="1" x14ac:dyDescent="0.25">
      <c r="A778" t="s">
        <v>530</v>
      </c>
      <c r="B778" t="s">
        <v>147</v>
      </c>
      <c r="C778" t="s">
        <v>1908</v>
      </c>
      <c r="D778" t="s">
        <v>1327</v>
      </c>
      <c r="E778" t="s">
        <v>1909</v>
      </c>
      <c r="F778" t="s">
        <v>722</v>
      </c>
      <c r="G778" t="s">
        <v>535</v>
      </c>
      <c r="H778" t="s">
        <v>535</v>
      </c>
      <c r="I778" t="s">
        <v>27</v>
      </c>
    </row>
    <row r="779" spans="1:9" ht="11.25" customHeight="1" x14ac:dyDescent="0.25">
      <c r="A779" t="s">
        <v>530</v>
      </c>
      <c r="B779" t="s">
        <v>147</v>
      </c>
      <c r="C779" t="s">
        <v>2081</v>
      </c>
      <c r="D779" t="s">
        <v>2082</v>
      </c>
      <c r="E779" t="s">
        <v>2083</v>
      </c>
      <c r="F779" t="s">
        <v>1757</v>
      </c>
      <c r="G779" t="s">
        <v>535</v>
      </c>
      <c r="H779" t="s">
        <v>535</v>
      </c>
      <c r="I779" t="s">
        <v>27</v>
      </c>
    </row>
    <row r="780" spans="1:9" ht="11.25" customHeight="1" x14ac:dyDescent="0.25">
      <c r="A780" t="s">
        <v>530</v>
      </c>
      <c r="B780" t="s">
        <v>147</v>
      </c>
      <c r="C780" t="s">
        <v>1330</v>
      </c>
      <c r="D780" t="s">
        <v>1331</v>
      </c>
      <c r="E780" t="s">
        <v>1332</v>
      </c>
      <c r="F780" t="s">
        <v>733</v>
      </c>
      <c r="G780" t="s">
        <v>535</v>
      </c>
      <c r="H780" t="s">
        <v>535</v>
      </c>
      <c r="I780" t="s">
        <v>27</v>
      </c>
    </row>
    <row r="781" spans="1:9" ht="11.25" customHeight="1" x14ac:dyDescent="0.25">
      <c r="A781" t="s">
        <v>530</v>
      </c>
      <c r="B781" t="s">
        <v>147</v>
      </c>
      <c r="C781" t="s">
        <v>1333</v>
      </c>
      <c r="D781" t="s">
        <v>1334</v>
      </c>
      <c r="E781" t="s">
        <v>1335</v>
      </c>
      <c r="F781" t="s">
        <v>605</v>
      </c>
      <c r="G781" t="s">
        <v>535</v>
      </c>
      <c r="H781" t="s">
        <v>535</v>
      </c>
      <c r="I781" t="s">
        <v>27</v>
      </c>
    </row>
    <row r="782" spans="1:9" ht="11.25" customHeight="1" x14ac:dyDescent="0.25">
      <c r="A782" t="s">
        <v>530</v>
      </c>
      <c r="B782" t="s">
        <v>147</v>
      </c>
      <c r="C782" t="s">
        <v>1910</v>
      </c>
      <c r="D782" t="s">
        <v>1911</v>
      </c>
      <c r="E782" t="s">
        <v>1912</v>
      </c>
      <c r="F782" t="s">
        <v>534</v>
      </c>
      <c r="G782" t="s">
        <v>535</v>
      </c>
      <c r="H782" t="s">
        <v>535</v>
      </c>
      <c r="I782" t="s">
        <v>27</v>
      </c>
    </row>
    <row r="783" spans="1:9" ht="11.25" customHeight="1" x14ac:dyDescent="0.25">
      <c r="A783" t="s">
        <v>530</v>
      </c>
      <c r="B783" t="s">
        <v>147</v>
      </c>
      <c r="C783" t="s">
        <v>1913</v>
      </c>
      <c r="D783" t="s">
        <v>1914</v>
      </c>
      <c r="E783" t="s">
        <v>1915</v>
      </c>
      <c r="F783" t="s">
        <v>715</v>
      </c>
      <c r="G783" t="s">
        <v>535</v>
      </c>
      <c r="H783" t="s">
        <v>535</v>
      </c>
      <c r="I783" t="s">
        <v>27</v>
      </c>
    </row>
    <row r="784" spans="1:9" ht="11.25" customHeight="1" x14ac:dyDescent="0.25">
      <c r="A784" t="s">
        <v>530</v>
      </c>
      <c r="B784" t="s">
        <v>147</v>
      </c>
      <c r="C784" t="s">
        <v>1364</v>
      </c>
      <c r="D784" t="s">
        <v>1365</v>
      </c>
      <c r="E784" t="s">
        <v>1366</v>
      </c>
      <c r="F784" t="s">
        <v>684</v>
      </c>
      <c r="G784" t="s">
        <v>535</v>
      </c>
      <c r="H784" t="s">
        <v>535</v>
      </c>
      <c r="I784" t="s">
        <v>27</v>
      </c>
    </row>
    <row r="785" spans="1:9" ht="11.25" customHeight="1" x14ac:dyDescent="0.25">
      <c r="A785" t="s">
        <v>530</v>
      </c>
      <c r="B785" t="s">
        <v>147</v>
      </c>
      <c r="C785" t="s">
        <v>1376</v>
      </c>
      <c r="D785" t="s">
        <v>1377</v>
      </c>
      <c r="E785" t="s">
        <v>1378</v>
      </c>
      <c r="F785" t="s">
        <v>605</v>
      </c>
      <c r="G785" t="s">
        <v>1379</v>
      </c>
      <c r="H785" t="s">
        <v>535</v>
      </c>
      <c r="I785" t="s">
        <v>27</v>
      </c>
    </row>
    <row r="786" spans="1:9" ht="11.25" customHeight="1" x14ac:dyDescent="0.25">
      <c r="A786" t="s">
        <v>530</v>
      </c>
      <c r="B786" t="s">
        <v>147</v>
      </c>
      <c r="C786" t="s">
        <v>1402</v>
      </c>
      <c r="D786" t="s">
        <v>1403</v>
      </c>
      <c r="E786" t="s">
        <v>1404</v>
      </c>
      <c r="F786" t="s">
        <v>1122</v>
      </c>
      <c r="G786" t="s">
        <v>1405</v>
      </c>
      <c r="H786" t="s">
        <v>535</v>
      </c>
      <c r="I786" t="s">
        <v>27</v>
      </c>
    </row>
    <row r="787" spans="1:9" ht="11.25" customHeight="1" x14ac:dyDescent="0.25">
      <c r="A787" t="s">
        <v>530</v>
      </c>
      <c r="B787" t="s">
        <v>147</v>
      </c>
      <c r="C787" t="s">
        <v>2084</v>
      </c>
      <c r="D787" t="s">
        <v>2085</v>
      </c>
      <c r="E787" t="s">
        <v>2086</v>
      </c>
      <c r="F787" t="s">
        <v>811</v>
      </c>
      <c r="G787" t="s">
        <v>535</v>
      </c>
      <c r="H787" t="s">
        <v>535</v>
      </c>
      <c r="I787" t="s">
        <v>27</v>
      </c>
    </row>
    <row r="788" spans="1:9" ht="11.25" customHeight="1" x14ac:dyDescent="0.25">
      <c r="A788" t="s">
        <v>530</v>
      </c>
      <c r="B788" t="s">
        <v>147</v>
      </c>
      <c r="C788" t="s">
        <v>2087</v>
      </c>
      <c r="D788" t="s">
        <v>2088</v>
      </c>
      <c r="E788" t="s">
        <v>2089</v>
      </c>
      <c r="F788" t="s">
        <v>1484</v>
      </c>
      <c r="G788" t="s">
        <v>535</v>
      </c>
      <c r="H788" t="s">
        <v>535</v>
      </c>
      <c r="I788" t="s">
        <v>27</v>
      </c>
    </row>
    <row r="789" spans="1:9" ht="11.25" customHeight="1" x14ac:dyDescent="0.25">
      <c r="A789" t="s">
        <v>530</v>
      </c>
      <c r="B789" t="s">
        <v>147</v>
      </c>
      <c r="C789" t="s">
        <v>1926</v>
      </c>
      <c r="D789" t="s">
        <v>1927</v>
      </c>
      <c r="E789" t="s">
        <v>1928</v>
      </c>
      <c r="F789" t="s">
        <v>1025</v>
      </c>
      <c r="G789" t="s">
        <v>1929</v>
      </c>
      <c r="H789" t="s">
        <v>535</v>
      </c>
      <c r="I789" t="s">
        <v>27</v>
      </c>
    </row>
    <row r="790" spans="1:9" ht="11.25" customHeight="1" x14ac:dyDescent="0.25">
      <c r="A790" t="s">
        <v>530</v>
      </c>
      <c r="B790" t="s">
        <v>147</v>
      </c>
      <c r="C790" t="s">
        <v>1421</v>
      </c>
      <c r="D790" t="s">
        <v>1422</v>
      </c>
      <c r="E790" t="s">
        <v>1423</v>
      </c>
      <c r="F790" t="s">
        <v>577</v>
      </c>
      <c r="G790" t="s">
        <v>535</v>
      </c>
      <c r="H790" t="s">
        <v>535</v>
      </c>
      <c r="I790" t="s">
        <v>27</v>
      </c>
    </row>
    <row r="791" spans="1:9" ht="11.25" customHeight="1" x14ac:dyDescent="0.25">
      <c r="A791" t="s">
        <v>530</v>
      </c>
      <c r="B791" t="s">
        <v>147</v>
      </c>
      <c r="C791" t="s">
        <v>1424</v>
      </c>
      <c r="D791" t="s">
        <v>1425</v>
      </c>
      <c r="E791" t="s">
        <v>1426</v>
      </c>
      <c r="F791" t="s">
        <v>711</v>
      </c>
      <c r="G791" t="s">
        <v>1427</v>
      </c>
      <c r="H791" t="s">
        <v>535</v>
      </c>
      <c r="I791" t="s">
        <v>27</v>
      </c>
    </row>
    <row r="792" spans="1:9" ht="11.25" customHeight="1" x14ac:dyDescent="0.25">
      <c r="A792" t="s">
        <v>530</v>
      </c>
      <c r="B792" t="s">
        <v>147</v>
      </c>
      <c r="C792" t="s">
        <v>2090</v>
      </c>
      <c r="D792" t="s">
        <v>2091</v>
      </c>
      <c r="E792" t="s">
        <v>2092</v>
      </c>
      <c r="F792" t="s">
        <v>1712</v>
      </c>
      <c r="G792" t="s">
        <v>535</v>
      </c>
      <c r="H792" t="s">
        <v>535</v>
      </c>
      <c r="I792" t="s">
        <v>27</v>
      </c>
    </row>
    <row r="793" spans="1:9" ht="11.25" customHeight="1" x14ac:dyDescent="0.25">
      <c r="A793" t="s">
        <v>530</v>
      </c>
      <c r="B793" t="s">
        <v>147</v>
      </c>
      <c r="C793" t="s">
        <v>1428</v>
      </c>
      <c r="D793" t="s">
        <v>1429</v>
      </c>
      <c r="E793" t="s">
        <v>1430</v>
      </c>
      <c r="F793" t="s">
        <v>679</v>
      </c>
      <c r="G793" t="s">
        <v>535</v>
      </c>
      <c r="H793" t="s">
        <v>535</v>
      </c>
      <c r="I793" t="s">
        <v>27</v>
      </c>
    </row>
    <row r="794" spans="1:9" ht="11.25" customHeight="1" x14ac:dyDescent="0.25">
      <c r="A794" t="s">
        <v>530</v>
      </c>
      <c r="B794" t="s">
        <v>147</v>
      </c>
      <c r="C794" t="s">
        <v>1434</v>
      </c>
      <c r="D794" t="s">
        <v>1435</v>
      </c>
      <c r="E794" t="s">
        <v>1436</v>
      </c>
      <c r="F794" t="s">
        <v>693</v>
      </c>
      <c r="G794" t="s">
        <v>535</v>
      </c>
      <c r="H794" t="s">
        <v>535</v>
      </c>
      <c r="I794" t="s">
        <v>27</v>
      </c>
    </row>
    <row r="795" spans="1:9" ht="11.25" customHeight="1" x14ac:dyDescent="0.25">
      <c r="A795" t="s">
        <v>530</v>
      </c>
      <c r="B795" t="s">
        <v>147</v>
      </c>
      <c r="C795" t="s">
        <v>1437</v>
      </c>
      <c r="D795" t="s">
        <v>1438</v>
      </c>
      <c r="E795" t="s">
        <v>1439</v>
      </c>
      <c r="F795" t="s">
        <v>715</v>
      </c>
      <c r="G795" t="s">
        <v>1440</v>
      </c>
      <c r="H795" t="s">
        <v>535</v>
      </c>
      <c r="I795" t="s">
        <v>27</v>
      </c>
    </row>
    <row r="796" spans="1:9" ht="11.25" customHeight="1" x14ac:dyDescent="0.25">
      <c r="A796" t="s">
        <v>530</v>
      </c>
      <c r="B796" t="s">
        <v>147</v>
      </c>
      <c r="C796" t="s">
        <v>1441</v>
      </c>
      <c r="D796" t="s">
        <v>1442</v>
      </c>
      <c r="E796" t="s">
        <v>1443</v>
      </c>
      <c r="F796" t="s">
        <v>733</v>
      </c>
      <c r="G796" t="s">
        <v>1444</v>
      </c>
      <c r="H796" t="s">
        <v>535</v>
      </c>
      <c r="I796" t="s">
        <v>27</v>
      </c>
    </row>
    <row r="797" spans="1:9" ht="11.25" customHeight="1" x14ac:dyDescent="0.25">
      <c r="A797" t="s">
        <v>530</v>
      </c>
      <c r="B797" t="s">
        <v>147</v>
      </c>
      <c r="C797" t="s">
        <v>1448</v>
      </c>
      <c r="D797" t="s">
        <v>1449</v>
      </c>
      <c r="E797" t="s">
        <v>1450</v>
      </c>
      <c r="F797" t="s">
        <v>667</v>
      </c>
      <c r="G797" t="s">
        <v>535</v>
      </c>
      <c r="H797" t="s">
        <v>535</v>
      </c>
      <c r="I797" t="s">
        <v>27</v>
      </c>
    </row>
    <row r="798" spans="1:9" ht="11.25" customHeight="1" x14ac:dyDescent="0.25">
      <c r="A798" t="s">
        <v>530</v>
      </c>
      <c r="B798" t="s">
        <v>147</v>
      </c>
      <c r="C798" t="s">
        <v>1937</v>
      </c>
      <c r="D798" t="s">
        <v>1938</v>
      </c>
      <c r="E798" t="s">
        <v>1939</v>
      </c>
      <c r="F798" t="s">
        <v>1025</v>
      </c>
      <c r="G798" t="s">
        <v>1940</v>
      </c>
      <c r="H798" t="s">
        <v>535</v>
      </c>
      <c r="I798" t="s">
        <v>27</v>
      </c>
    </row>
    <row r="799" spans="1:9" ht="11.25" customHeight="1" x14ac:dyDescent="0.25">
      <c r="A799" t="s">
        <v>530</v>
      </c>
      <c r="B799" t="s">
        <v>147</v>
      </c>
      <c r="C799" t="s">
        <v>1944</v>
      </c>
      <c r="D799" t="s">
        <v>1945</v>
      </c>
      <c r="E799" t="s">
        <v>1946</v>
      </c>
      <c r="F799" t="s">
        <v>1947</v>
      </c>
      <c r="G799" t="s">
        <v>535</v>
      </c>
      <c r="H799" t="s">
        <v>535</v>
      </c>
      <c r="I799" t="s">
        <v>27</v>
      </c>
    </row>
    <row r="800" spans="1:9" ht="11.25" customHeight="1" x14ac:dyDescent="0.25">
      <c r="A800" t="s">
        <v>530</v>
      </c>
      <c r="B800" t="s">
        <v>147</v>
      </c>
      <c r="C800" t="s">
        <v>1473</v>
      </c>
      <c r="D800" t="s">
        <v>1474</v>
      </c>
      <c r="E800" t="s">
        <v>1475</v>
      </c>
      <c r="F800" t="s">
        <v>978</v>
      </c>
      <c r="G800" t="s">
        <v>1476</v>
      </c>
      <c r="H800" t="s">
        <v>535</v>
      </c>
      <c r="I800" t="s">
        <v>27</v>
      </c>
    </row>
    <row r="801" spans="1:9" ht="11.25" customHeight="1" x14ac:dyDescent="0.25">
      <c r="A801" t="s">
        <v>530</v>
      </c>
      <c r="B801" t="s">
        <v>147</v>
      </c>
      <c r="C801" t="s">
        <v>1477</v>
      </c>
      <c r="D801" t="s">
        <v>1474</v>
      </c>
      <c r="E801" t="s">
        <v>1478</v>
      </c>
      <c r="F801" t="s">
        <v>926</v>
      </c>
      <c r="G801" t="s">
        <v>535</v>
      </c>
      <c r="H801" t="s">
        <v>535</v>
      </c>
      <c r="I801" t="s">
        <v>27</v>
      </c>
    </row>
    <row r="802" spans="1:9" ht="11.25" customHeight="1" x14ac:dyDescent="0.25">
      <c r="A802" t="s">
        <v>530</v>
      </c>
      <c r="B802" t="s">
        <v>147</v>
      </c>
      <c r="C802" t="s">
        <v>1492</v>
      </c>
      <c r="D802" t="s">
        <v>1493</v>
      </c>
      <c r="E802" t="s">
        <v>1494</v>
      </c>
      <c r="F802" t="s">
        <v>643</v>
      </c>
      <c r="G802" t="s">
        <v>535</v>
      </c>
      <c r="H802" t="s">
        <v>535</v>
      </c>
      <c r="I802" t="s">
        <v>27</v>
      </c>
    </row>
    <row r="803" spans="1:9" ht="11.25" customHeight="1" x14ac:dyDescent="0.25">
      <c r="A803" t="s">
        <v>530</v>
      </c>
      <c r="B803" t="s">
        <v>147</v>
      </c>
      <c r="C803" t="s">
        <v>1495</v>
      </c>
      <c r="D803" t="s">
        <v>1496</v>
      </c>
      <c r="E803" t="s">
        <v>1497</v>
      </c>
      <c r="F803" t="s">
        <v>693</v>
      </c>
      <c r="G803" t="s">
        <v>535</v>
      </c>
      <c r="H803" t="s">
        <v>535</v>
      </c>
      <c r="I803" t="s">
        <v>27</v>
      </c>
    </row>
    <row r="804" spans="1:9" ht="11.25" customHeight="1" x14ac:dyDescent="0.25">
      <c r="A804" t="s">
        <v>530</v>
      </c>
      <c r="B804" t="s">
        <v>147</v>
      </c>
      <c r="C804" t="s">
        <v>1948</v>
      </c>
      <c r="D804" t="s">
        <v>1949</v>
      </c>
      <c r="E804" t="s">
        <v>1950</v>
      </c>
      <c r="F804" t="s">
        <v>623</v>
      </c>
      <c r="G804" t="s">
        <v>535</v>
      </c>
      <c r="H804" t="s">
        <v>535</v>
      </c>
      <c r="I804" t="s">
        <v>27</v>
      </c>
    </row>
    <row r="805" spans="1:9" ht="11.25" customHeight="1" x14ac:dyDescent="0.25">
      <c r="A805" t="s">
        <v>530</v>
      </c>
      <c r="B805" t="s">
        <v>147</v>
      </c>
      <c r="C805" t="s">
        <v>2093</v>
      </c>
      <c r="D805" t="s">
        <v>2094</v>
      </c>
      <c r="E805" t="s">
        <v>2095</v>
      </c>
      <c r="F805" t="s">
        <v>1187</v>
      </c>
      <c r="G805" t="s">
        <v>535</v>
      </c>
      <c r="H805" t="s">
        <v>535</v>
      </c>
      <c r="I805" t="s">
        <v>27</v>
      </c>
    </row>
    <row r="806" spans="1:9" ht="11.25" customHeight="1" x14ac:dyDescent="0.25">
      <c r="A806" t="s">
        <v>530</v>
      </c>
      <c r="B806" t="s">
        <v>147</v>
      </c>
      <c r="C806" t="s">
        <v>1498</v>
      </c>
      <c r="D806" t="s">
        <v>1499</v>
      </c>
      <c r="E806" t="s">
        <v>1500</v>
      </c>
      <c r="F806" t="s">
        <v>577</v>
      </c>
      <c r="G806" t="s">
        <v>535</v>
      </c>
      <c r="H806" t="s">
        <v>535</v>
      </c>
      <c r="I806" t="s">
        <v>27</v>
      </c>
    </row>
    <row r="807" spans="1:9" ht="11.25" customHeight="1" x14ac:dyDescent="0.25">
      <c r="A807" t="s">
        <v>530</v>
      </c>
      <c r="B807" t="s">
        <v>147</v>
      </c>
      <c r="C807" t="s">
        <v>2096</v>
      </c>
      <c r="D807" t="s">
        <v>2097</v>
      </c>
      <c r="E807" t="s">
        <v>2098</v>
      </c>
      <c r="F807" t="s">
        <v>722</v>
      </c>
      <c r="G807" t="s">
        <v>535</v>
      </c>
      <c r="H807" t="s">
        <v>535</v>
      </c>
      <c r="I807" t="s">
        <v>27</v>
      </c>
    </row>
    <row r="808" spans="1:9" ht="11.25" customHeight="1" x14ac:dyDescent="0.25">
      <c r="A808" t="s">
        <v>530</v>
      </c>
      <c r="B808" t="s">
        <v>147</v>
      </c>
      <c r="C808" t="s">
        <v>1513</v>
      </c>
      <c r="D808" t="s">
        <v>1514</v>
      </c>
      <c r="E808" t="s">
        <v>1515</v>
      </c>
      <c r="F808" t="s">
        <v>643</v>
      </c>
      <c r="G808" t="s">
        <v>535</v>
      </c>
      <c r="H808" t="s">
        <v>535</v>
      </c>
      <c r="I808" t="s">
        <v>27</v>
      </c>
    </row>
    <row r="809" spans="1:9" ht="11.25" customHeight="1" x14ac:dyDescent="0.25">
      <c r="A809" t="s">
        <v>530</v>
      </c>
      <c r="B809" t="s">
        <v>147</v>
      </c>
      <c r="C809" t="s">
        <v>1957</v>
      </c>
      <c r="D809" t="s">
        <v>1958</v>
      </c>
      <c r="E809" t="s">
        <v>1959</v>
      </c>
      <c r="F809" t="s">
        <v>952</v>
      </c>
      <c r="G809" t="s">
        <v>535</v>
      </c>
      <c r="H809" t="s">
        <v>535</v>
      </c>
      <c r="I809" t="s">
        <v>27</v>
      </c>
    </row>
    <row r="810" spans="1:9" ht="11.25" customHeight="1" x14ac:dyDescent="0.25">
      <c r="A810" t="s">
        <v>530</v>
      </c>
      <c r="B810" t="s">
        <v>147</v>
      </c>
      <c r="C810" t="s">
        <v>1522</v>
      </c>
      <c r="D810" t="s">
        <v>1523</v>
      </c>
      <c r="E810" t="s">
        <v>1524</v>
      </c>
      <c r="F810" t="s">
        <v>693</v>
      </c>
      <c r="G810" t="s">
        <v>535</v>
      </c>
      <c r="H810" t="s">
        <v>535</v>
      </c>
      <c r="I810" t="s">
        <v>27</v>
      </c>
    </row>
    <row r="811" spans="1:9" ht="11.25" customHeight="1" x14ac:dyDescent="0.25">
      <c r="A811" t="s">
        <v>530</v>
      </c>
      <c r="B811" t="s">
        <v>147</v>
      </c>
      <c r="C811" t="s">
        <v>1528</v>
      </c>
      <c r="D811" t="s">
        <v>1529</v>
      </c>
      <c r="E811" t="s">
        <v>1530</v>
      </c>
      <c r="F811" t="s">
        <v>577</v>
      </c>
      <c r="G811" t="s">
        <v>535</v>
      </c>
      <c r="H811" t="s">
        <v>535</v>
      </c>
      <c r="I811" t="s">
        <v>27</v>
      </c>
    </row>
    <row r="812" spans="1:9" ht="11.25" customHeight="1" x14ac:dyDescent="0.25">
      <c r="A812" t="s">
        <v>530</v>
      </c>
      <c r="B812" t="s">
        <v>147</v>
      </c>
      <c r="C812" t="s">
        <v>1531</v>
      </c>
      <c r="D812" t="s">
        <v>1532</v>
      </c>
      <c r="E812" t="s">
        <v>1533</v>
      </c>
      <c r="F812" t="s">
        <v>715</v>
      </c>
      <c r="G812" t="s">
        <v>535</v>
      </c>
      <c r="H812" t="s">
        <v>535</v>
      </c>
      <c r="I812" t="s">
        <v>27</v>
      </c>
    </row>
    <row r="813" spans="1:9" ht="11.25" customHeight="1" x14ac:dyDescent="0.25">
      <c r="A813" t="s">
        <v>530</v>
      </c>
      <c r="B813" t="s">
        <v>147</v>
      </c>
      <c r="C813" t="s">
        <v>1540</v>
      </c>
      <c r="D813" t="s">
        <v>1541</v>
      </c>
      <c r="E813" t="s">
        <v>1542</v>
      </c>
      <c r="F813" t="s">
        <v>715</v>
      </c>
      <c r="G813" t="s">
        <v>1543</v>
      </c>
      <c r="H813" t="s">
        <v>535</v>
      </c>
      <c r="I813" t="s">
        <v>27</v>
      </c>
    </row>
    <row r="814" spans="1:9" ht="11.25" customHeight="1" x14ac:dyDescent="0.25">
      <c r="A814" t="s">
        <v>530</v>
      </c>
      <c r="B814" t="s">
        <v>147</v>
      </c>
      <c r="C814" t="s">
        <v>1544</v>
      </c>
      <c r="D814" t="s">
        <v>1545</v>
      </c>
      <c r="E814" t="s">
        <v>1546</v>
      </c>
      <c r="F814" t="s">
        <v>623</v>
      </c>
      <c r="G814" t="s">
        <v>1547</v>
      </c>
      <c r="H814" t="s">
        <v>535</v>
      </c>
      <c r="I814" t="s">
        <v>27</v>
      </c>
    </row>
    <row r="815" spans="1:9" ht="11.25" customHeight="1" x14ac:dyDescent="0.25">
      <c r="A815" t="s">
        <v>530</v>
      </c>
      <c r="B815" t="s">
        <v>147</v>
      </c>
      <c r="C815" t="s">
        <v>1551</v>
      </c>
      <c r="D815" t="s">
        <v>1552</v>
      </c>
      <c r="E815" t="s">
        <v>1553</v>
      </c>
      <c r="F815" t="s">
        <v>693</v>
      </c>
      <c r="G815" t="s">
        <v>535</v>
      </c>
      <c r="H815" t="s">
        <v>535</v>
      </c>
      <c r="I815" t="s">
        <v>27</v>
      </c>
    </row>
    <row r="816" spans="1:9" ht="11.25" customHeight="1" x14ac:dyDescent="0.25">
      <c r="A816" t="s">
        <v>530</v>
      </c>
      <c r="B816" t="s">
        <v>147</v>
      </c>
      <c r="C816" t="s">
        <v>1554</v>
      </c>
      <c r="D816" t="s">
        <v>1555</v>
      </c>
      <c r="E816" t="s">
        <v>1556</v>
      </c>
      <c r="F816" t="s">
        <v>715</v>
      </c>
      <c r="G816" t="s">
        <v>1557</v>
      </c>
      <c r="H816" t="s">
        <v>535</v>
      </c>
      <c r="I816" t="s">
        <v>27</v>
      </c>
    </row>
    <row r="817" spans="1:9" ht="11.25" customHeight="1" x14ac:dyDescent="0.25">
      <c r="A817" t="s">
        <v>530</v>
      </c>
      <c r="B817" t="s">
        <v>147</v>
      </c>
      <c r="C817" t="s">
        <v>1564</v>
      </c>
      <c r="D817" t="s">
        <v>1565</v>
      </c>
      <c r="E817" t="s">
        <v>1566</v>
      </c>
      <c r="F817" t="s">
        <v>623</v>
      </c>
      <c r="G817" t="s">
        <v>535</v>
      </c>
      <c r="H817" t="s">
        <v>535</v>
      </c>
      <c r="I817" t="s">
        <v>27</v>
      </c>
    </row>
    <row r="818" spans="1:9" ht="11.25" customHeight="1" x14ac:dyDescent="0.25">
      <c r="A818" t="s">
        <v>530</v>
      </c>
      <c r="B818" t="s">
        <v>147</v>
      </c>
      <c r="C818" t="s">
        <v>1963</v>
      </c>
      <c r="D818" t="s">
        <v>1964</v>
      </c>
      <c r="E818" t="s">
        <v>1965</v>
      </c>
      <c r="F818" t="s">
        <v>643</v>
      </c>
      <c r="G818" t="s">
        <v>535</v>
      </c>
      <c r="H818" t="s">
        <v>535</v>
      </c>
      <c r="I818" t="s">
        <v>27</v>
      </c>
    </row>
    <row r="819" spans="1:9" ht="11.25" customHeight="1" x14ac:dyDescent="0.25">
      <c r="A819" t="s">
        <v>530</v>
      </c>
      <c r="B819" t="s">
        <v>147</v>
      </c>
      <c r="C819" t="s">
        <v>1579</v>
      </c>
      <c r="D819" t="s">
        <v>1580</v>
      </c>
      <c r="E819" t="s">
        <v>1581</v>
      </c>
      <c r="F819" t="s">
        <v>926</v>
      </c>
      <c r="G819" t="s">
        <v>535</v>
      </c>
      <c r="H819" t="s">
        <v>535</v>
      </c>
      <c r="I819" t="s">
        <v>27</v>
      </c>
    </row>
    <row r="820" spans="1:9" ht="11.25" customHeight="1" x14ac:dyDescent="0.25">
      <c r="A820" t="s">
        <v>530</v>
      </c>
      <c r="B820" t="s">
        <v>147</v>
      </c>
      <c r="C820" t="s">
        <v>2099</v>
      </c>
      <c r="D820" t="s">
        <v>2100</v>
      </c>
      <c r="E820" t="s">
        <v>2101</v>
      </c>
      <c r="F820" t="s">
        <v>577</v>
      </c>
      <c r="G820" t="s">
        <v>535</v>
      </c>
      <c r="H820" t="s">
        <v>535</v>
      </c>
      <c r="I820" t="s">
        <v>27</v>
      </c>
    </row>
    <row r="821" spans="1:9" ht="11.25" customHeight="1" x14ac:dyDescent="0.25">
      <c r="A821" t="s">
        <v>530</v>
      </c>
      <c r="B821" t="s">
        <v>147</v>
      </c>
      <c r="C821" t="s">
        <v>1969</v>
      </c>
      <c r="D821" t="s">
        <v>1970</v>
      </c>
      <c r="E821" t="s">
        <v>1971</v>
      </c>
      <c r="F821" t="s">
        <v>628</v>
      </c>
      <c r="G821" t="s">
        <v>1972</v>
      </c>
      <c r="H821" t="s">
        <v>535</v>
      </c>
      <c r="I821" t="s">
        <v>27</v>
      </c>
    </row>
    <row r="822" spans="1:9" ht="11.25" customHeight="1" x14ac:dyDescent="0.25">
      <c r="A822" t="s">
        <v>530</v>
      </c>
      <c r="B822" t="s">
        <v>147</v>
      </c>
      <c r="C822" t="s">
        <v>1973</v>
      </c>
      <c r="D822" t="s">
        <v>1974</v>
      </c>
      <c r="E822" t="s">
        <v>1975</v>
      </c>
      <c r="F822" t="s">
        <v>643</v>
      </c>
      <c r="G822" t="s">
        <v>535</v>
      </c>
      <c r="H822" t="s">
        <v>535</v>
      </c>
      <c r="I822" t="s">
        <v>27</v>
      </c>
    </row>
    <row r="823" spans="1:9" ht="11.25" customHeight="1" x14ac:dyDescent="0.25">
      <c r="A823" t="s">
        <v>530</v>
      </c>
      <c r="B823" t="s">
        <v>147</v>
      </c>
      <c r="C823" t="s">
        <v>1593</v>
      </c>
      <c r="D823" t="s">
        <v>1594</v>
      </c>
      <c r="E823" t="s">
        <v>1595</v>
      </c>
      <c r="F823" t="s">
        <v>1596</v>
      </c>
      <c r="G823" t="s">
        <v>541</v>
      </c>
      <c r="H823" t="s">
        <v>535</v>
      </c>
      <c r="I823" t="s">
        <v>27</v>
      </c>
    </row>
    <row r="824" spans="1:9" ht="11.25" customHeight="1" x14ac:dyDescent="0.25">
      <c r="A824" t="s">
        <v>530</v>
      </c>
      <c r="B824" t="s">
        <v>147</v>
      </c>
      <c r="C824" t="s">
        <v>1618</v>
      </c>
      <c r="D824" t="s">
        <v>1619</v>
      </c>
      <c r="E824" t="s">
        <v>1620</v>
      </c>
      <c r="F824" t="s">
        <v>569</v>
      </c>
      <c r="G824" t="s">
        <v>1621</v>
      </c>
      <c r="H824" t="s">
        <v>535</v>
      </c>
      <c r="I824" t="s">
        <v>27</v>
      </c>
    </row>
    <row r="825" spans="1:9" ht="11.25" customHeight="1" x14ac:dyDescent="0.25">
      <c r="A825" t="s">
        <v>530</v>
      </c>
      <c r="B825" t="s">
        <v>147</v>
      </c>
      <c r="C825" t="s">
        <v>1622</v>
      </c>
      <c r="D825" t="s">
        <v>1623</v>
      </c>
      <c r="E825" t="s">
        <v>1624</v>
      </c>
      <c r="F825" t="s">
        <v>772</v>
      </c>
      <c r="G825" t="s">
        <v>1625</v>
      </c>
      <c r="H825" t="s">
        <v>535</v>
      </c>
      <c r="I825" t="s">
        <v>27</v>
      </c>
    </row>
    <row r="826" spans="1:9" ht="11.25" customHeight="1" x14ac:dyDescent="0.25">
      <c r="A826" t="s">
        <v>530</v>
      </c>
      <c r="B826" t="s">
        <v>147</v>
      </c>
      <c r="C826" t="s">
        <v>1626</v>
      </c>
      <c r="D826" t="s">
        <v>1627</v>
      </c>
      <c r="E826" t="s">
        <v>1628</v>
      </c>
      <c r="F826" t="s">
        <v>573</v>
      </c>
      <c r="G826" t="s">
        <v>1629</v>
      </c>
      <c r="H826" t="s">
        <v>535</v>
      </c>
      <c r="I826" t="s">
        <v>27</v>
      </c>
    </row>
    <row r="827" spans="1:9" ht="11.25" customHeight="1" x14ac:dyDescent="0.25">
      <c r="A827" t="s">
        <v>530</v>
      </c>
      <c r="B827" t="s">
        <v>147</v>
      </c>
      <c r="C827" t="s">
        <v>1642</v>
      </c>
      <c r="D827" t="s">
        <v>1643</v>
      </c>
      <c r="E827" t="s">
        <v>1595</v>
      </c>
      <c r="F827" t="s">
        <v>1644</v>
      </c>
      <c r="G827" t="s">
        <v>535</v>
      </c>
      <c r="H827" t="s">
        <v>535</v>
      </c>
      <c r="I827" t="s">
        <v>27</v>
      </c>
    </row>
    <row r="828" spans="1:9" ht="11.25" customHeight="1" x14ac:dyDescent="0.25">
      <c r="A828" t="s">
        <v>530</v>
      </c>
      <c r="B828" t="s">
        <v>147</v>
      </c>
      <c r="C828" t="s">
        <v>1649</v>
      </c>
      <c r="D828" t="s">
        <v>1650</v>
      </c>
      <c r="E828" t="s">
        <v>1616</v>
      </c>
      <c r="F828" t="s">
        <v>1651</v>
      </c>
      <c r="G828" t="s">
        <v>535</v>
      </c>
      <c r="H828" t="s">
        <v>535</v>
      </c>
      <c r="I828" t="s">
        <v>27</v>
      </c>
    </row>
    <row r="829" spans="1:9" ht="11.25" customHeight="1" x14ac:dyDescent="0.25">
      <c r="A829" t="s">
        <v>530</v>
      </c>
      <c r="B829" t="s">
        <v>147</v>
      </c>
      <c r="C829" t="s">
        <v>531</v>
      </c>
      <c r="D829" t="s">
        <v>532</v>
      </c>
      <c r="E829" t="s">
        <v>533</v>
      </c>
      <c r="F829" t="s">
        <v>534</v>
      </c>
      <c r="G829" t="s">
        <v>535</v>
      </c>
      <c r="H829" t="s">
        <v>535</v>
      </c>
      <c r="I829" t="s">
        <v>82</v>
      </c>
    </row>
    <row r="830" spans="1:9" ht="11.25" customHeight="1" x14ac:dyDescent="0.25">
      <c r="A830" t="s">
        <v>530</v>
      </c>
      <c r="B830" t="s">
        <v>147</v>
      </c>
      <c r="C830" t="s">
        <v>2102</v>
      </c>
      <c r="D830" t="s">
        <v>2103</v>
      </c>
      <c r="E830" t="s">
        <v>2104</v>
      </c>
      <c r="F830" t="s">
        <v>2105</v>
      </c>
      <c r="G830" t="s">
        <v>535</v>
      </c>
      <c r="H830" t="s">
        <v>535</v>
      </c>
      <c r="I830" t="s">
        <v>82</v>
      </c>
    </row>
    <row r="831" spans="1:9" ht="11.25" customHeight="1" x14ac:dyDescent="0.25">
      <c r="A831" t="s">
        <v>530</v>
      </c>
      <c r="B831" t="s">
        <v>147</v>
      </c>
      <c r="C831" t="s">
        <v>2106</v>
      </c>
      <c r="D831" t="s">
        <v>2107</v>
      </c>
      <c r="E831" t="s">
        <v>2108</v>
      </c>
      <c r="F831" t="s">
        <v>2109</v>
      </c>
      <c r="G831" t="s">
        <v>2110</v>
      </c>
      <c r="H831" t="s">
        <v>535</v>
      </c>
      <c r="I831" t="s">
        <v>82</v>
      </c>
    </row>
    <row r="832" spans="1:9" ht="11.25" customHeight="1" x14ac:dyDescent="0.25">
      <c r="A832" t="s">
        <v>530</v>
      </c>
      <c r="B832" t="s">
        <v>147</v>
      </c>
      <c r="C832" t="s">
        <v>537</v>
      </c>
      <c r="D832" t="s">
        <v>538</v>
      </c>
      <c r="E832" t="s">
        <v>539</v>
      </c>
      <c r="F832" t="s">
        <v>540</v>
      </c>
      <c r="G832" t="s">
        <v>541</v>
      </c>
      <c r="H832" t="s">
        <v>535</v>
      </c>
      <c r="I832" t="s">
        <v>82</v>
      </c>
    </row>
    <row r="833" spans="1:9" ht="11.25" customHeight="1" x14ac:dyDescent="0.25">
      <c r="A833" t="s">
        <v>530</v>
      </c>
      <c r="B833" t="s">
        <v>147</v>
      </c>
      <c r="C833" t="s">
        <v>2111</v>
      </c>
      <c r="D833" t="s">
        <v>2112</v>
      </c>
      <c r="E833" t="s">
        <v>2113</v>
      </c>
      <c r="F833" t="s">
        <v>1051</v>
      </c>
      <c r="G833" t="s">
        <v>535</v>
      </c>
      <c r="H833" t="s">
        <v>535</v>
      </c>
      <c r="I833" t="s">
        <v>82</v>
      </c>
    </row>
    <row r="834" spans="1:9" ht="11.25" customHeight="1" x14ac:dyDescent="0.25">
      <c r="A834" t="s">
        <v>530</v>
      </c>
      <c r="B834" t="s">
        <v>147</v>
      </c>
      <c r="C834" t="s">
        <v>546</v>
      </c>
      <c r="D834" t="s">
        <v>547</v>
      </c>
      <c r="E834" t="s">
        <v>548</v>
      </c>
      <c r="F834" t="s">
        <v>549</v>
      </c>
      <c r="G834" t="s">
        <v>550</v>
      </c>
      <c r="H834" t="s">
        <v>535</v>
      </c>
      <c r="I834" t="s">
        <v>82</v>
      </c>
    </row>
    <row r="835" spans="1:9" ht="11.25" customHeight="1" x14ac:dyDescent="0.25">
      <c r="A835" t="s">
        <v>530</v>
      </c>
      <c r="B835" t="s">
        <v>147</v>
      </c>
      <c r="C835" t="s">
        <v>2114</v>
      </c>
      <c r="D835" t="s">
        <v>2115</v>
      </c>
      <c r="E835" t="s">
        <v>2116</v>
      </c>
      <c r="F835" t="s">
        <v>2117</v>
      </c>
      <c r="G835" t="s">
        <v>535</v>
      </c>
      <c r="H835" t="s">
        <v>535</v>
      </c>
      <c r="I835" t="s">
        <v>82</v>
      </c>
    </row>
    <row r="836" spans="1:9" ht="11.25" customHeight="1" x14ac:dyDescent="0.25">
      <c r="A836" t="s">
        <v>530</v>
      </c>
      <c r="B836" t="s">
        <v>147</v>
      </c>
      <c r="C836" t="s">
        <v>2118</v>
      </c>
      <c r="D836" t="s">
        <v>2119</v>
      </c>
      <c r="E836" t="s">
        <v>2120</v>
      </c>
      <c r="F836" t="s">
        <v>1591</v>
      </c>
      <c r="G836" t="s">
        <v>2121</v>
      </c>
      <c r="H836" t="s">
        <v>535</v>
      </c>
      <c r="I836" t="s">
        <v>82</v>
      </c>
    </row>
    <row r="837" spans="1:9" ht="11.25" customHeight="1" x14ac:dyDescent="0.25">
      <c r="A837" t="s">
        <v>530</v>
      </c>
      <c r="B837" t="s">
        <v>147</v>
      </c>
      <c r="C837" t="s">
        <v>2122</v>
      </c>
      <c r="D837" t="s">
        <v>2123</v>
      </c>
      <c r="E837" t="s">
        <v>2124</v>
      </c>
      <c r="F837" t="s">
        <v>918</v>
      </c>
      <c r="G837" t="s">
        <v>535</v>
      </c>
      <c r="H837" t="s">
        <v>535</v>
      </c>
      <c r="I837" t="s">
        <v>82</v>
      </c>
    </row>
    <row r="838" spans="1:9" ht="11.25" customHeight="1" x14ac:dyDescent="0.25">
      <c r="A838" t="s">
        <v>530</v>
      </c>
      <c r="B838" t="s">
        <v>147</v>
      </c>
      <c r="C838" t="s">
        <v>561</v>
      </c>
      <c r="D838" t="s">
        <v>562</v>
      </c>
      <c r="E838" t="s">
        <v>563</v>
      </c>
      <c r="F838" t="s">
        <v>564</v>
      </c>
      <c r="G838" t="s">
        <v>565</v>
      </c>
      <c r="H838" t="s">
        <v>535</v>
      </c>
      <c r="I838" t="s">
        <v>82</v>
      </c>
    </row>
    <row r="839" spans="1:9" ht="11.25" customHeight="1" x14ac:dyDescent="0.25">
      <c r="A839" t="s">
        <v>530</v>
      </c>
      <c r="B839" t="s">
        <v>147</v>
      </c>
      <c r="C839" t="s">
        <v>578</v>
      </c>
      <c r="D839" t="s">
        <v>579</v>
      </c>
      <c r="E839" t="s">
        <v>580</v>
      </c>
      <c r="F839" t="s">
        <v>573</v>
      </c>
      <c r="G839" t="s">
        <v>581</v>
      </c>
      <c r="H839" t="s">
        <v>535</v>
      </c>
      <c r="I839" t="s">
        <v>82</v>
      </c>
    </row>
    <row r="840" spans="1:9" ht="11.25" customHeight="1" x14ac:dyDescent="0.25">
      <c r="A840" t="s">
        <v>530</v>
      </c>
      <c r="B840" t="s">
        <v>147</v>
      </c>
      <c r="C840" t="s">
        <v>582</v>
      </c>
      <c r="D840" t="s">
        <v>583</v>
      </c>
      <c r="E840" t="s">
        <v>584</v>
      </c>
      <c r="F840" t="s">
        <v>534</v>
      </c>
      <c r="G840" t="s">
        <v>585</v>
      </c>
      <c r="H840" t="s">
        <v>535</v>
      </c>
      <c r="I840" t="s">
        <v>82</v>
      </c>
    </row>
    <row r="841" spans="1:9" ht="11.25" customHeight="1" x14ac:dyDescent="0.25">
      <c r="A841" t="s">
        <v>530</v>
      </c>
      <c r="B841" t="s">
        <v>147</v>
      </c>
      <c r="C841" t="s">
        <v>2125</v>
      </c>
      <c r="D841" t="s">
        <v>2126</v>
      </c>
      <c r="E841" t="s">
        <v>2127</v>
      </c>
      <c r="F841" t="s">
        <v>1591</v>
      </c>
      <c r="G841" t="s">
        <v>535</v>
      </c>
      <c r="H841" t="s">
        <v>535</v>
      </c>
      <c r="I841" t="s">
        <v>82</v>
      </c>
    </row>
    <row r="842" spans="1:9" ht="11.25" customHeight="1" x14ac:dyDescent="0.25">
      <c r="A842" t="s">
        <v>530</v>
      </c>
      <c r="B842" t="s">
        <v>147</v>
      </c>
      <c r="C842" t="s">
        <v>594</v>
      </c>
      <c r="D842" t="s">
        <v>595</v>
      </c>
      <c r="E842" t="s">
        <v>596</v>
      </c>
      <c r="F842" t="s">
        <v>534</v>
      </c>
      <c r="G842" t="s">
        <v>585</v>
      </c>
      <c r="H842" t="s">
        <v>535</v>
      </c>
      <c r="I842" t="s">
        <v>82</v>
      </c>
    </row>
    <row r="843" spans="1:9" ht="11.25" customHeight="1" x14ac:dyDescent="0.25">
      <c r="A843" t="s">
        <v>530</v>
      </c>
      <c r="B843" t="s">
        <v>147</v>
      </c>
      <c r="C843" t="s">
        <v>597</v>
      </c>
      <c r="D843" t="s">
        <v>598</v>
      </c>
      <c r="E843" t="s">
        <v>599</v>
      </c>
      <c r="F843" t="s">
        <v>600</v>
      </c>
      <c r="G843" t="s">
        <v>601</v>
      </c>
      <c r="H843" t="s">
        <v>535</v>
      </c>
      <c r="I843" t="s">
        <v>82</v>
      </c>
    </row>
    <row r="844" spans="1:9" ht="11.25" customHeight="1" x14ac:dyDescent="0.25">
      <c r="A844" t="s">
        <v>530</v>
      </c>
      <c r="B844" t="s">
        <v>147</v>
      </c>
      <c r="C844" t="s">
        <v>602</v>
      </c>
      <c r="D844" t="s">
        <v>603</v>
      </c>
      <c r="E844" t="s">
        <v>604</v>
      </c>
      <c r="F844" t="s">
        <v>605</v>
      </c>
      <c r="G844" t="s">
        <v>606</v>
      </c>
      <c r="H844" t="s">
        <v>535</v>
      </c>
      <c r="I844" t="s">
        <v>82</v>
      </c>
    </row>
    <row r="845" spans="1:9" ht="11.25" customHeight="1" x14ac:dyDescent="0.25">
      <c r="A845" t="s">
        <v>530</v>
      </c>
      <c r="B845" t="s">
        <v>147</v>
      </c>
      <c r="C845" t="s">
        <v>607</v>
      </c>
      <c r="D845" t="s">
        <v>608</v>
      </c>
      <c r="E845" t="s">
        <v>609</v>
      </c>
      <c r="F845" t="s">
        <v>610</v>
      </c>
      <c r="G845" t="s">
        <v>611</v>
      </c>
      <c r="H845" t="s">
        <v>535</v>
      </c>
      <c r="I845" t="s">
        <v>82</v>
      </c>
    </row>
    <row r="846" spans="1:9" ht="11.25" customHeight="1" x14ac:dyDescent="0.25">
      <c r="A846" t="s">
        <v>530</v>
      </c>
      <c r="B846" t="s">
        <v>147</v>
      </c>
      <c r="C846" t="s">
        <v>612</v>
      </c>
      <c r="D846" t="s">
        <v>613</v>
      </c>
      <c r="E846" t="s">
        <v>614</v>
      </c>
      <c r="F846" t="s">
        <v>605</v>
      </c>
      <c r="G846" t="s">
        <v>535</v>
      </c>
      <c r="H846" t="s">
        <v>535</v>
      </c>
      <c r="I846" t="s">
        <v>82</v>
      </c>
    </row>
    <row r="847" spans="1:9" ht="11.25" customHeight="1" x14ac:dyDescent="0.25">
      <c r="A847" t="s">
        <v>530</v>
      </c>
      <c r="B847" t="s">
        <v>147</v>
      </c>
      <c r="C847" t="s">
        <v>2128</v>
      </c>
      <c r="D847" t="s">
        <v>2129</v>
      </c>
      <c r="E847" t="s">
        <v>2130</v>
      </c>
      <c r="F847" t="s">
        <v>2131</v>
      </c>
      <c r="G847" t="s">
        <v>2132</v>
      </c>
      <c r="H847" t="s">
        <v>535</v>
      </c>
      <c r="I847" t="s">
        <v>82</v>
      </c>
    </row>
    <row r="848" spans="1:9" ht="11.25" customHeight="1" x14ac:dyDescent="0.25">
      <c r="A848" t="s">
        <v>530</v>
      </c>
      <c r="B848" t="s">
        <v>147</v>
      </c>
      <c r="C848" t="s">
        <v>2133</v>
      </c>
      <c r="D848" t="s">
        <v>2134</v>
      </c>
      <c r="E848" t="s">
        <v>2135</v>
      </c>
      <c r="F848" t="s">
        <v>2136</v>
      </c>
      <c r="G848" t="s">
        <v>535</v>
      </c>
      <c r="H848" t="s">
        <v>535</v>
      </c>
      <c r="I848" t="s">
        <v>82</v>
      </c>
    </row>
    <row r="849" spans="1:9" ht="11.25" customHeight="1" x14ac:dyDescent="0.25">
      <c r="A849" t="s">
        <v>530</v>
      </c>
      <c r="B849" t="s">
        <v>147</v>
      </c>
      <c r="C849" t="s">
        <v>615</v>
      </c>
      <c r="D849" t="s">
        <v>616</v>
      </c>
      <c r="E849" t="s">
        <v>617</v>
      </c>
      <c r="F849" t="s">
        <v>618</v>
      </c>
      <c r="G849" t="s">
        <v>619</v>
      </c>
      <c r="H849" t="s">
        <v>535</v>
      </c>
      <c r="I849" t="s">
        <v>82</v>
      </c>
    </row>
    <row r="850" spans="1:9" ht="11.25" customHeight="1" x14ac:dyDescent="0.25">
      <c r="A850" t="s">
        <v>530</v>
      </c>
      <c r="B850" t="s">
        <v>147</v>
      </c>
      <c r="C850" t="s">
        <v>2137</v>
      </c>
      <c r="D850" t="s">
        <v>2138</v>
      </c>
      <c r="E850" t="s">
        <v>2139</v>
      </c>
      <c r="F850" t="s">
        <v>2140</v>
      </c>
      <c r="G850" t="s">
        <v>535</v>
      </c>
      <c r="H850" t="s">
        <v>535</v>
      </c>
      <c r="I850" t="s">
        <v>82</v>
      </c>
    </row>
    <row r="851" spans="1:9" ht="11.25" customHeight="1" x14ac:dyDescent="0.25">
      <c r="A851" t="s">
        <v>530</v>
      </c>
      <c r="B851" t="s">
        <v>147</v>
      </c>
      <c r="C851" t="s">
        <v>2141</v>
      </c>
      <c r="D851" t="s">
        <v>2142</v>
      </c>
      <c r="E851" t="s">
        <v>2143</v>
      </c>
      <c r="F851" t="s">
        <v>2144</v>
      </c>
      <c r="G851" t="s">
        <v>2145</v>
      </c>
      <c r="H851" t="s">
        <v>535</v>
      </c>
      <c r="I851" t="s">
        <v>82</v>
      </c>
    </row>
    <row r="852" spans="1:9" ht="11.25" customHeight="1" x14ac:dyDescent="0.25">
      <c r="A852" t="s">
        <v>530</v>
      </c>
      <c r="B852" t="s">
        <v>147</v>
      </c>
      <c r="C852" t="s">
        <v>625</v>
      </c>
      <c r="D852" t="s">
        <v>626</v>
      </c>
      <c r="E852" t="s">
        <v>627</v>
      </c>
      <c r="F852" t="s">
        <v>628</v>
      </c>
      <c r="G852" t="s">
        <v>629</v>
      </c>
      <c r="H852" t="s">
        <v>535</v>
      </c>
      <c r="I852" t="s">
        <v>82</v>
      </c>
    </row>
    <row r="853" spans="1:9" ht="11.25" customHeight="1" x14ac:dyDescent="0.25">
      <c r="A853" t="s">
        <v>530</v>
      </c>
      <c r="B853" t="s">
        <v>147</v>
      </c>
      <c r="C853" t="s">
        <v>2146</v>
      </c>
      <c r="D853" t="s">
        <v>2147</v>
      </c>
      <c r="E853" t="s">
        <v>2148</v>
      </c>
      <c r="F853" t="s">
        <v>2149</v>
      </c>
      <c r="G853" t="s">
        <v>535</v>
      </c>
      <c r="H853" t="s">
        <v>535</v>
      </c>
      <c r="I853" t="s">
        <v>82</v>
      </c>
    </row>
    <row r="854" spans="1:9" ht="11.25" customHeight="1" x14ac:dyDescent="0.25">
      <c r="A854" t="s">
        <v>530</v>
      </c>
      <c r="B854" t="s">
        <v>147</v>
      </c>
      <c r="C854" t="s">
        <v>634</v>
      </c>
      <c r="D854" t="s">
        <v>635</v>
      </c>
      <c r="E854" t="s">
        <v>636</v>
      </c>
      <c r="F854" t="s">
        <v>628</v>
      </c>
      <c r="G854" t="s">
        <v>535</v>
      </c>
      <c r="H854" t="s">
        <v>535</v>
      </c>
      <c r="I854" t="s">
        <v>82</v>
      </c>
    </row>
    <row r="855" spans="1:9" ht="11.25" customHeight="1" x14ac:dyDescent="0.25">
      <c r="A855" t="s">
        <v>530</v>
      </c>
      <c r="B855" t="s">
        <v>147</v>
      </c>
      <c r="C855" t="s">
        <v>2150</v>
      </c>
      <c r="D855" t="s">
        <v>2151</v>
      </c>
      <c r="E855" t="s">
        <v>2152</v>
      </c>
      <c r="F855" t="s">
        <v>2153</v>
      </c>
      <c r="G855" t="s">
        <v>535</v>
      </c>
      <c r="H855" t="s">
        <v>535</v>
      </c>
      <c r="I855" t="s">
        <v>82</v>
      </c>
    </row>
    <row r="856" spans="1:9" ht="11.25" customHeight="1" x14ac:dyDescent="0.25">
      <c r="A856" t="s">
        <v>530</v>
      </c>
      <c r="B856" t="s">
        <v>147</v>
      </c>
      <c r="C856" t="s">
        <v>2154</v>
      </c>
      <c r="D856" t="s">
        <v>2155</v>
      </c>
      <c r="E856" t="s">
        <v>2156</v>
      </c>
      <c r="F856" t="s">
        <v>545</v>
      </c>
      <c r="G856" t="s">
        <v>535</v>
      </c>
      <c r="H856" t="s">
        <v>535</v>
      </c>
      <c r="I856" t="s">
        <v>82</v>
      </c>
    </row>
    <row r="857" spans="1:9" ht="11.25" customHeight="1" x14ac:dyDescent="0.25">
      <c r="A857" t="s">
        <v>530</v>
      </c>
      <c r="B857" t="s">
        <v>147</v>
      </c>
      <c r="C857" t="s">
        <v>644</v>
      </c>
      <c r="D857" t="s">
        <v>645</v>
      </c>
      <c r="E857" t="s">
        <v>646</v>
      </c>
      <c r="F857" t="s">
        <v>647</v>
      </c>
      <c r="G857" t="s">
        <v>535</v>
      </c>
      <c r="H857" t="s">
        <v>535</v>
      </c>
      <c r="I857" t="s">
        <v>82</v>
      </c>
    </row>
    <row r="858" spans="1:9" ht="11.25" customHeight="1" x14ac:dyDescent="0.25">
      <c r="A858" t="s">
        <v>530</v>
      </c>
      <c r="B858" t="s">
        <v>147</v>
      </c>
      <c r="C858" t="s">
        <v>2157</v>
      </c>
      <c r="D858" t="s">
        <v>2158</v>
      </c>
      <c r="E858" t="s">
        <v>2159</v>
      </c>
      <c r="F858" t="s">
        <v>2160</v>
      </c>
      <c r="G858" t="s">
        <v>535</v>
      </c>
      <c r="H858" t="s">
        <v>535</v>
      </c>
      <c r="I858" t="s">
        <v>82</v>
      </c>
    </row>
    <row r="859" spans="1:9" ht="11.25" customHeight="1" x14ac:dyDescent="0.25">
      <c r="A859" t="s">
        <v>530</v>
      </c>
      <c r="B859" t="s">
        <v>147</v>
      </c>
      <c r="C859" t="s">
        <v>2161</v>
      </c>
      <c r="D859" t="s">
        <v>2162</v>
      </c>
      <c r="E859" t="s">
        <v>2163</v>
      </c>
      <c r="F859" t="s">
        <v>605</v>
      </c>
      <c r="G859" t="s">
        <v>535</v>
      </c>
      <c r="H859" t="s">
        <v>535</v>
      </c>
      <c r="I859" t="s">
        <v>82</v>
      </c>
    </row>
    <row r="860" spans="1:9" ht="11.25" customHeight="1" x14ac:dyDescent="0.25">
      <c r="A860" t="s">
        <v>530</v>
      </c>
      <c r="B860" t="s">
        <v>147</v>
      </c>
      <c r="C860" t="s">
        <v>672</v>
      </c>
      <c r="D860" t="s">
        <v>673</v>
      </c>
      <c r="E860" t="s">
        <v>674</v>
      </c>
      <c r="F860" t="s">
        <v>675</v>
      </c>
      <c r="G860" t="s">
        <v>535</v>
      </c>
      <c r="H860" t="s">
        <v>535</v>
      </c>
      <c r="I860" t="s">
        <v>82</v>
      </c>
    </row>
    <row r="861" spans="1:9" ht="11.25" customHeight="1" x14ac:dyDescent="0.25">
      <c r="A861" t="s">
        <v>530</v>
      </c>
      <c r="B861" t="s">
        <v>147</v>
      </c>
      <c r="C861" t="s">
        <v>2164</v>
      </c>
      <c r="D861" t="s">
        <v>2165</v>
      </c>
      <c r="E861" t="s">
        <v>2166</v>
      </c>
      <c r="F861" t="s">
        <v>840</v>
      </c>
      <c r="G861" t="s">
        <v>535</v>
      </c>
      <c r="H861" t="s">
        <v>535</v>
      </c>
      <c r="I861" t="s">
        <v>82</v>
      </c>
    </row>
    <row r="862" spans="1:9" ht="11.25" customHeight="1" x14ac:dyDescent="0.25">
      <c r="A862" t="s">
        <v>530</v>
      </c>
      <c r="B862" t="s">
        <v>147</v>
      </c>
      <c r="C862" t="s">
        <v>2167</v>
      </c>
      <c r="D862" t="s">
        <v>2168</v>
      </c>
      <c r="E862" t="s">
        <v>2169</v>
      </c>
      <c r="F862" t="s">
        <v>926</v>
      </c>
      <c r="G862" t="s">
        <v>535</v>
      </c>
      <c r="H862" t="s">
        <v>535</v>
      </c>
      <c r="I862" t="s">
        <v>82</v>
      </c>
    </row>
    <row r="863" spans="1:9" ht="11.25" customHeight="1" x14ac:dyDescent="0.25">
      <c r="A863" t="s">
        <v>530</v>
      </c>
      <c r="B863" t="s">
        <v>147</v>
      </c>
      <c r="C863" t="s">
        <v>2170</v>
      </c>
      <c r="D863" t="s">
        <v>2171</v>
      </c>
      <c r="E863" t="s">
        <v>2172</v>
      </c>
      <c r="F863" t="s">
        <v>733</v>
      </c>
      <c r="G863" t="s">
        <v>535</v>
      </c>
      <c r="H863" t="s">
        <v>535</v>
      </c>
      <c r="I863" t="s">
        <v>82</v>
      </c>
    </row>
    <row r="864" spans="1:9" ht="11.25" customHeight="1" x14ac:dyDescent="0.25">
      <c r="A864" t="s">
        <v>530</v>
      </c>
      <c r="B864" t="s">
        <v>147</v>
      </c>
      <c r="C864" t="s">
        <v>2173</v>
      </c>
      <c r="D864" t="s">
        <v>2174</v>
      </c>
      <c r="E864" t="s">
        <v>2175</v>
      </c>
      <c r="F864" t="s">
        <v>545</v>
      </c>
      <c r="G864" t="s">
        <v>535</v>
      </c>
      <c r="H864" t="s">
        <v>535</v>
      </c>
      <c r="I864" t="s">
        <v>82</v>
      </c>
    </row>
    <row r="865" spans="1:9" ht="11.25" customHeight="1" x14ac:dyDescent="0.25">
      <c r="A865" t="s">
        <v>530</v>
      </c>
      <c r="B865" t="s">
        <v>147</v>
      </c>
      <c r="C865" t="s">
        <v>2176</v>
      </c>
      <c r="D865" t="s">
        <v>2177</v>
      </c>
      <c r="E865" t="s">
        <v>2178</v>
      </c>
      <c r="F865" t="s">
        <v>967</v>
      </c>
      <c r="G865" t="s">
        <v>535</v>
      </c>
      <c r="H865" t="s">
        <v>535</v>
      </c>
      <c r="I865" t="s">
        <v>82</v>
      </c>
    </row>
    <row r="866" spans="1:9" ht="11.25" customHeight="1" x14ac:dyDescent="0.25">
      <c r="A866" t="s">
        <v>530</v>
      </c>
      <c r="B866" t="s">
        <v>147</v>
      </c>
      <c r="C866" t="s">
        <v>2179</v>
      </c>
      <c r="D866" t="s">
        <v>2180</v>
      </c>
      <c r="E866" t="s">
        <v>2181</v>
      </c>
      <c r="F866" t="s">
        <v>26</v>
      </c>
      <c r="G866" t="s">
        <v>535</v>
      </c>
      <c r="H866" t="s">
        <v>535</v>
      </c>
      <c r="I866" t="s">
        <v>82</v>
      </c>
    </row>
    <row r="867" spans="1:9" ht="11.25" customHeight="1" x14ac:dyDescent="0.25">
      <c r="A867" t="s">
        <v>530</v>
      </c>
      <c r="B867" t="s">
        <v>147</v>
      </c>
      <c r="C867" t="s">
        <v>2182</v>
      </c>
      <c r="D867" t="s">
        <v>2183</v>
      </c>
      <c r="E867" t="s">
        <v>743</v>
      </c>
      <c r="F867" t="s">
        <v>2184</v>
      </c>
      <c r="G867" t="s">
        <v>535</v>
      </c>
      <c r="H867" t="s">
        <v>535</v>
      </c>
      <c r="I867" t="s">
        <v>82</v>
      </c>
    </row>
    <row r="868" spans="1:9" ht="11.25" customHeight="1" x14ac:dyDescent="0.25">
      <c r="A868" t="s">
        <v>530</v>
      </c>
      <c r="B868" t="s">
        <v>147</v>
      </c>
      <c r="C868" t="s">
        <v>745</v>
      </c>
      <c r="D868" t="s">
        <v>746</v>
      </c>
      <c r="E868" t="s">
        <v>747</v>
      </c>
      <c r="F868" t="s">
        <v>545</v>
      </c>
      <c r="G868" t="s">
        <v>535</v>
      </c>
      <c r="H868" t="s">
        <v>535</v>
      </c>
      <c r="I868" t="s">
        <v>82</v>
      </c>
    </row>
    <row r="869" spans="1:9" ht="11.25" customHeight="1" x14ac:dyDescent="0.25">
      <c r="A869" t="s">
        <v>530</v>
      </c>
      <c r="B869" t="s">
        <v>147</v>
      </c>
      <c r="C869" t="s">
        <v>2185</v>
      </c>
      <c r="D869" t="s">
        <v>2186</v>
      </c>
      <c r="E869" t="s">
        <v>2130</v>
      </c>
      <c r="F869" t="s">
        <v>2187</v>
      </c>
      <c r="G869" t="s">
        <v>535</v>
      </c>
      <c r="H869" t="s">
        <v>535</v>
      </c>
      <c r="I869" t="s">
        <v>82</v>
      </c>
    </row>
    <row r="870" spans="1:9" ht="11.25" customHeight="1" x14ac:dyDescent="0.25">
      <c r="A870" t="s">
        <v>530</v>
      </c>
      <c r="B870" t="s">
        <v>147</v>
      </c>
      <c r="C870" t="s">
        <v>769</v>
      </c>
      <c r="D870" t="s">
        <v>770</v>
      </c>
      <c r="E870" t="s">
        <v>771</v>
      </c>
      <c r="F870" t="s">
        <v>772</v>
      </c>
      <c r="G870" t="s">
        <v>773</v>
      </c>
      <c r="H870" t="s">
        <v>535</v>
      </c>
      <c r="I870" t="s">
        <v>82</v>
      </c>
    </row>
    <row r="871" spans="1:9" ht="11.25" customHeight="1" x14ac:dyDescent="0.25">
      <c r="A871" t="s">
        <v>530</v>
      </c>
      <c r="B871" t="s">
        <v>147</v>
      </c>
      <c r="C871" t="s">
        <v>2188</v>
      </c>
      <c r="D871" t="s">
        <v>2189</v>
      </c>
      <c r="E871" t="s">
        <v>2190</v>
      </c>
      <c r="F871" t="s">
        <v>772</v>
      </c>
      <c r="G871" t="s">
        <v>535</v>
      </c>
      <c r="H871" t="s">
        <v>535</v>
      </c>
      <c r="I871" t="s">
        <v>82</v>
      </c>
    </row>
    <row r="872" spans="1:9" ht="11.25" customHeight="1" x14ac:dyDescent="0.25">
      <c r="A872" t="s">
        <v>530</v>
      </c>
      <c r="B872" t="s">
        <v>147</v>
      </c>
      <c r="C872" t="s">
        <v>774</v>
      </c>
      <c r="D872" t="s">
        <v>775</v>
      </c>
      <c r="E872" t="s">
        <v>776</v>
      </c>
      <c r="F872" t="s">
        <v>777</v>
      </c>
      <c r="G872" t="s">
        <v>535</v>
      </c>
      <c r="H872" t="s">
        <v>535</v>
      </c>
      <c r="I872" t="s">
        <v>82</v>
      </c>
    </row>
    <row r="873" spans="1:9" ht="11.25" customHeight="1" x14ac:dyDescent="0.25">
      <c r="A873" t="s">
        <v>530</v>
      </c>
      <c r="B873" t="s">
        <v>147</v>
      </c>
      <c r="C873" t="s">
        <v>778</v>
      </c>
      <c r="D873" t="s">
        <v>779</v>
      </c>
      <c r="E873" t="s">
        <v>780</v>
      </c>
      <c r="F873" t="s">
        <v>781</v>
      </c>
      <c r="G873" t="s">
        <v>782</v>
      </c>
      <c r="H873" t="s">
        <v>535</v>
      </c>
      <c r="I873" t="s">
        <v>82</v>
      </c>
    </row>
    <row r="874" spans="1:9" ht="11.25" customHeight="1" x14ac:dyDescent="0.25">
      <c r="A874" t="s">
        <v>530</v>
      </c>
      <c r="B874" t="s">
        <v>147</v>
      </c>
      <c r="C874" t="s">
        <v>783</v>
      </c>
      <c r="D874" t="s">
        <v>784</v>
      </c>
      <c r="E874" t="s">
        <v>785</v>
      </c>
      <c r="F874" t="s">
        <v>786</v>
      </c>
      <c r="G874" t="s">
        <v>787</v>
      </c>
      <c r="H874" t="s">
        <v>535</v>
      </c>
      <c r="I874" t="s">
        <v>82</v>
      </c>
    </row>
    <row r="875" spans="1:9" ht="11.25" customHeight="1" x14ac:dyDescent="0.25">
      <c r="A875" t="s">
        <v>530</v>
      </c>
      <c r="B875" t="s">
        <v>147</v>
      </c>
      <c r="C875" t="s">
        <v>793</v>
      </c>
      <c r="D875" t="s">
        <v>794</v>
      </c>
      <c r="E875" t="s">
        <v>795</v>
      </c>
      <c r="F875" t="s">
        <v>791</v>
      </c>
      <c r="G875" t="s">
        <v>535</v>
      </c>
      <c r="H875" t="s">
        <v>535</v>
      </c>
      <c r="I875" t="s">
        <v>82</v>
      </c>
    </row>
    <row r="876" spans="1:9" ht="11.25" customHeight="1" x14ac:dyDescent="0.25">
      <c r="A876" t="s">
        <v>530</v>
      </c>
      <c r="B876" t="s">
        <v>147</v>
      </c>
      <c r="C876" t="s">
        <v>2191</v>
      </c>
      <c r="D876" t="s">
        <v>2192</v>
      </c>
      <c r="E876" t="s">
        <v>2193</v>
      </c>
      <c r="F876" t="s">
        <v>577</v>
      </c>
      <c r="G876" t="s">
        <v>535</v>
      </c>
      <c r="H876" t="s">
        <v>535</v>
      </c>
      <c r="I876" t="s">
        <v>82</v>
      </c>
    </row>
    <row r="877" spans="1:9" ht="11.25" customHeight="1" x14ac:dyDescent="0.25">
      <c r="A877" t="s">
        <v>530</v>
      </c>
      <c r="B877" t="s">
        <v>147</v>
      </c>
      <c r="C877" t="s">
        <v>833</v>
      </c>
      <c r="D877" t="s">
        <v>834</v>
      </c>
      <c r="E877" t="s">
        <v>835</v>
      </c>
      <c r="F877" t="s">
        <v>679</v>
      </c>
      <c r="G877" t="s">
        <v>836</v>
      </c>
      <c r="H877" t="s">
        <v>535</v>
      </c>
      <c r="I877" t="s">
        <v>82</v>
      </c>
    </row>
    <row r="878" spans="1:9" ht="11.25" customHeight="1" x14ac:dyDescent="0.25">
      <c r="A878" t="s">
        <v>530</v>
      </c>
      <c r="B878" t="s">
        <v>147</v>
      </c>
      <c r="C878" t="s">
        <v>845</v>
      </c>
      <c r="D878" t="s">
        <v>846</v>
      </c>
      <c r="E878" t="s">
        <v>847</v>
      </c>
      <c r="F878" t="s">
        <v>848</v>
      </c>
      <c r="G878" t="s">
        <v>849</v>
      </c>
      <c r="H878" t="s">
        <v>535</v>
      </c>
      <c r="I878" t="s">
        <v>82</v>
      </c>
    </row>
    <row r="879" spans="1:9" ht="11.25" customHeight="1" x14ac:dyDescent="0.25">
      <c r="A879" t="s">
        <v>530</v>
      </c>
      <c r="B879" t="s">
        <v>147</v>
      </c>
      <c r="C879" t="s">
        <v>857</v>
      </c>
      <c r="D879" t="s">
        <v>858</v>
      </c>
      <c r="E879" t="s">
        <v>859</v>
      </c>
      <c r="F879" t="s">
        <v>860</v>
      </c>
      <c r="G879" t="s">
        <v>535</v>
      </c>
      <c r="H879" t="s">
        <v>535</v>
      </c>
      <c r="I879" t="s">
        <v>82</v>
      </c>
    </row>
    <row r="880" spans="1:9" ht="11.25" customHeight="1" x14ac:dyDescent="0.25">
      <c r="A880" t="s">
        <v>530</v>
      </c>
      <c r="B880" t="s">
        <v>147</v>
      </c>
      <c r="C880" t="s">
        <v>861</v>
      </c>
      <c r="D880" t="s">
        <v>862</v>
      </c>
      <c r="E880" t="s">
        <v>863</v>
      </c>
      <c r="F880" t="s">
        <v>605</v>
      </c>
      <c r="G880" t="s">
        <v>864</v>
      </c>
      <c r="H880" t="s">
        <v>535</v>
      </c>
      <c r="I880" t="s">
        <v>82</v>
      </c>
    </row>
    <row r="881" spans="1:9" ht="11.25" customHeight="1" x14ac:dyDescent="0.25">
      <c r="A881" t="s">
        <v>530</v>
      </c>
      <c r="B881" t="s">
        <v>147</v>
      </c>
      <c r="C881" t="s">
        <v>900</v>
      </c>
      <c r="D881" t="s">
        <v>901</v>
      </c>
      <c r="E881" t="s">
        <v>902</v>
      </c>
      <c r="F881" t="s">
        <v>675</v>
      </c>
      <c r="G881" t="s">
        <v>903</v>
      </c>
      <c r="H881" t="s">
        <v>535</v>
      </c>
      <c r="I881" t="s">
        <v>82</v>
      </c>
    </row>
    <row r="882" spans="1:9" ht="11.25" customHeight="1" x14ac:dyDescent="0.25">
      <c r="A882" t="s">
        <v>530</v>
      </c>
      <c r="B882" t="s">
        <v>147</v>
      </c>
      <c r="C882" t="s">
        <v>908</v>
      </c>
      <c r="D882" t="s">
        <v>909</v>
      </c>
      <c r="E882" t="s">
        <v>910</v>
      </c>
      <c r="F882" t="s">
        <v>911</v>
      </c>
      <c r="G882" t="s">
        <v>535</v>
      </c>
      <c r="H882" t="s">
        <v>535</v>
      </c>
      <c r="I882" t="s">
        <v>82</v>
      </c>
    </row>
    <row r="883" spans="1:9" ht="11.25" customHeight="1" x14ac:dyDescent="0.25">
      <c r="A883" t="s">
        <v>530</v>
      </c>
      <c r="B883" t="s">
        <v>147</v>
      </c>
      <c r="C883" t="s">
        <v>912</v>
      </c>
      <c r="D883" t="s">
        <v>913</v>
      </c>
      <c r="E883" t="s">
        <v>914</v>
      </c>
      <c r="F883" t="s">
        <v>811</v>
      </c>
      <c r="G883" t="s">
        <v>535</v>
      </c>
      <c r="H883" t="s">
        <v>535</v>
      </c>
      <c r="I883" t="s">
        <v>82</v>
      </c>
    </row>
    <row r="884" spans="1:9" ht="11.25" customHeight="1" x14ac:dyDescent="0.25">
      <c r="A884" t="s">
        <v>530</v>
      </c>
      <c r="B884" t="s">
        <v>147</v>
      </c>
      <c r="C884" t="s">
        <v>915</v>
      </c>
      <c r="D884" t="s">
        <v>916</v>
      </c>
      <c r="E884" t="s">
        <v>917</v>
      </c>
      <c r="F884" t="s">
        <v>918</v>
      </c>
      <c r="G884" t="s">
        <v>535</v>
      </c>
      <c r="H884" t="s">
        <v>535</v>
      </c>
      <c r="I884" t="s">
        <v>82</v>
      </c>
    </row>
    <row r="885" spans="1:9" ht="11.25" customHeight="1" x14ac:dyDescent="0.25">
      <c r="A885" t="s">
        <v>530</v>
      </c>
      <c r="B885" t="s">
        <v>147</v>
      </c>
      <c r="C885" t="s">
        <v>2194</v>
      </c>
      <c r="D885" t="s">
        <v>2195</v>
      </c>
      <c r="E885" t="s">
        <v>2196</v>
      </c>
      <c r="F885" t="s">
        <v>952</v>
      </c>
      <c r="G885" t="s">
        <v>535</v>
      </c>
      <c r="H885" t="s">
        <v>535</v>
      </c>
      <c r="I885" t="s">
        <v>82</v>
      </c>
    </row>
    <row r="886" spans="1:9" ht="11.25" customHeight="1" x14ac:dyDescent="0.25">
      <c r="A886" t="s">
        <v>530</v>
      </c>
      <c r="B886" t="s">
        <v>147</v>
      </c>
      <c r="C886" t="s">
        <v>945</v>
      </c>
      <c r="D886" t="s">
        <v>946</v>
      </c>
      <c r="E886" t="s">
        <v>947</v>
      </c>
      <c r="F886" t="s">
        <v>948</v>
      </c>
      <c r="G886" t="s">
        <v>535</v>
      </c>
      <c r="H886" t="s">
        <v>535</v>
      </c>
      <c r="I886" t="s">
        <v>82</v>
      </c>
    </row>
    <row r="887" spans="1:9" ht="11.25" customHeight="1" x14ac:dyDescent="0.25">
      <c r="A887" t="s">
        <v>530</v>
      </c>
      <c r="B887" t="s">
        <v>147</v>
      </c>
      <c r="C887" t="s">
        <v>1782</v>
      </c>
      <c r="D887" t="s">
        <v>1783</v>
      </c>
      <c r="E887" t="s">
        <v>1784</v>
      </c>
      <c r="F887" t="s">
        <v>684</v>
      </c>
      <c r="G887" t="s">
        <v>1785</v>
      </c>
      <c r="H887" t="s">
        <v>535</v>
      </c>
      <c r="I887" t="s">
        <v>82</v>
      </c>
    </row>
    <row r="888" spans="1:9" ht="11.25" customHeight="1" x14ac:dyDescent="0.25">
      <c r="A888" t="s">
        <v>530</v>
      </c>
      <c r="B888" t="s">
        <v>147</v>
      </c>
      <c r="C888" t="s">
        <v>2197</v>
      </c>
      <c r="D888" t="s">
        <v>2198</v>
      </c>
      <c r="E888" t="s">
        <v>2199</v>
      </c>
      <c r="F888" t="s">
        <v>926</v>
      </c>
      <c r="G888" t="s">
        <v>535</v>
      </c>
      <c r="H888" t="s">
        <v>535</v>
      </c>
      <c r="I888" t="s">
        <v>82</v>
      </c>
    </row>
    <row r="889" spans="1:9" ht="11.25" customHeight="1" x14ac:dyDescent="0.25">
      <c r="A889" t="s">
        <v>530</v>
      </c>
      <c r="B889" t="s">
        <v>147</v>
      </c>
      <c r="C889" t="s">
        <v>958</v>
      </c>
      <c r="D889" t="s">
        <v>959</v>
      </c>
      <c r="E889" t="s">
        <v>960</v>
      </c>
      <c r="F889" t="s">
        <v>573</v>
      </c>
      <c r="G889" t="s">
        <v>535</v>
      </c>
      <c r="H889" t="s">
        <v>535</v>
      </c>
      <c r="I889" t="s">
        <v>82</v>
      </c>
    </row>
    <row r="890" spans="1:9" ht="11.25" customHeight="1" x14ac:dyDescent="0.25">
      <c r="A890" t="s">
        <v>530</v>
      </c>
      <c r="B890" t="s">
        <v>147</v>
      </c>
      <c r="C890" t="s">
        <v>2200</v>
      </c>
      <c r="D890" t="s">
        <v>2201</v>
      </c>
      <c r="E890" t="s">
        <v>2202</v>
      </c>
      <c r="F890" t="s">
        <v>610</v>
      </c>
      <c r="G890" t="s">
        <v>535</v>
      </c>
      <c r="H890" t="s">
        <v>535</v>
      </c>
      <c r="I890" t="s">
        <v>82</v>
      </c>
    </row>
    <row r="891" spans="1:9" ht="11.25" customHeight="1" x14ac:dyDescent="0.25">
      <c r="A891" t="s">
        <v>530</v>
      </c>
      <c r="B891" t="s">
        <v>147</v>
      </c>
      <c r="C891" t="s">
        <v>972</v>
      </c>
      <c r="D891" t="s">
        <v>973</v>
      </c>
      <c r="E891" t="s">
        <v>974</v>
      </c>
      <c r="F891" t="s">
        <v>618</v>
      </c>
      <c r="G891" t="s">
        <v>535</v>
      </c>
      <c r="H891" t="s">
        <v>535</v>
      </c>
      <c r="I891" t="s">
        <v>82</v>
      </c>
    </row>
    <row r="892" spans="1:9" ht="11.25" customHeight="1" x14ac:dyDescent="0.25">
      <c r="A892" t="s">
        <v>530</v>
      </c>
      <c r="B892" t="s">
        <v>147</v>
      </c>
      <c r="C892" t="s">
        <v>975</v>
      </c>
      <c r="D892" t="s">
        <v>976</v>
      </c>
      <c r="E892" t="s">
        <v>977</v>
      </c>
      <c r="F892" t="s">
        <v>978</v>
      </c>
      <c r="G892" t="s">
        <v>979</v>
      </c>
      <c r="H892" t="s">
        <v>535</v>
      </c>
      <c r="I892" t="s">
        <v>82</v>
      </c>
    </row>
    <row r="893" spans="1:9" ht="11.25" customHeight="1" x14ac:dyDescent="0.25">
      <c r="A893" t="s">
        <v>530</v>
      </c>
      <c r="B893" t="s">
        <v>147</v>
      </c>
      <c r="C893" t="s">
        <v>987</v>
      </c>
      <c r="D893" t="s">
        <v>988</v>
      </c>
      <c r="E893" t="s">
        <v>989</v>
      </c>
      <c r="F893" t="s">
        <v>777</v>
      </c>
      <c r="G893" t="s">
        <v>990</v>
      </c>
      <c r="H893" t="s">
        <v>535</v>
      </c>
      <c r="I893" t="s">
        <v>82</v>
      </c>
    </row>
    <row r="894" spans="1:9" ht="11.25" customHeight="1" x14ac:dyDescent="0.25">
      <c r="A894" t="s">
        <v>530</v>
      </c>
      <c r="B894" t="s">
        <v>147</v>
      </c>
      <c r="C894" t="s">
        <v>2203</v>
      </c>
      <c r="D894" t="s">
        <v>2204</v>
      </c>
      <c r="E894" t="s">
        <v>2205</v>
      </c>
      <c r="F894" t="s">
        <v>733</v>
      </c>
      <c r="G894" t="s">
        <v>535</v>
      </c>
      <c r="H894" t="s">
        <v>535</v>
      </c>
      <c r="I894" t="s">
        <v>82</v>
      </c>
    </row>
    <row r="895" spans="1:9" ht="11.25" customHeight="1" x14ac:dyDescent="0.25">
      <c r="A895" t="s">
        <v>530</v>
      </c>
      <c r="B895" t="s">
        <v>147</v>
      </c>
      <c r="C895" t="s">
        <v>2206</v>
      </c>
      <c r="D895" t="s">
        <v>2207</v>
      </c>
      <c r="E895" t="s">
        <v>2208</v>
      </c>
      <c r="F895" t="s">
        <v>2209</v>
      </c>
      <c r="G895" t="s">
        <v>535</v>
      </c>
      <c r="H895" t="s">
        <v>535</v>
      </c>
      <c r="I895" t="s">
        <v>82</v>
      </c>
    </row>
    <row r="896" spans="1:9" ht="11.25" customHeight="1" x14ac:dyDescent="0.25">
      <c r="A896" t="s">
        <v>530</v>
      </c>
      <c r="B896" t="s">
        <v>147</v>
      </c>
      <c r="C896" t="s">
        <v>997</v>
      </c>
      <c r="D896" t="s">
        <v>998</v>
      </c>
      <c r="E896" t="s">
        <v>999</v>
      </c>
      <c r="F896" t="s">
        <v>610</v>
      </c>
      <c r="G896" t="s">
        <v>1000</v>
      </c>
      <c r="H896" t="s">
        <v>535</v>
      </c>
      <c r="I896" t="s">
        <v>82</v>
      </c>
    </row>
    <row r="897" spans="1:9" ht="11.25" customHeight="1" x14ac:dyDescent="0.25">
      <c r="A897" t="s">
        <v>530</v>
      </c>
      <c r="B897" t="s">
        <v>147</v>
      </c>
      <c r="C897" t="s">
        <v>2210</v>
      </c>
      <c r="D897" t="s">
        <v>2211</v>
      </c>
      <c r="E897" t="s">
        <v>2212</v>
      </c>
      <c r="F897" t="s">
        <v>840</v>
      </c>
      <c r="G897" t="s">
        <v>535</v>
      </c>
      <c r="H897" t="s">
        <v>535</v>
      </c>
      <c r="I897" t="s">
        <v>82</v>
      </c>
    </row>
    <row r="898" spans="1:9" ht="11.25" customHeight="1" x14ac:dyDescent="0.25">
      <c r="A898" t="s">
        <v>530</v>
      </c>
      <c r="B898" t="s">
        <v>147</v>
      </c>
      <c r="C898" t="s">
        <v>1014</v>
      </c>
      <c r="D898" t="s">
        <v>1015</v>
      </c>
      <c r="E898" t="s">
        <v>1016</v>
      </c>
      <c r="F898" t="s">
        <v>605</v>
      </c>
      <c r="G898" t="s">
        <v>1017</v>
      </c>
      <c r="H898" t="s">
        <v>535</v>
      </c>
      <c r="I898" t="s">
        <v>82</v>
      </c>
    </row>
    <row r="899" spans="1:9" ht="11.25" customHeight="1" x14ac:dyDescent="0.25">
      <c r="A899" t="s">
        <v>530</v>
      </c>
      <c r="B899" t="s">
        <v>147</v>
      </c>
      <c r="C899" t="s">
        <v>2213</v>
      </c>
      <c r="D899" t="s">
        <v>2214</v>
      </c>
      <c r="E899" t="s">
        <v>2215</v>
      </c>
      <c r="F899" t="s">
        <v>684</v>
      </c>
      <c r="G899" t="s">
        <v>535</v>
      </c>
      <c r="H899" t="s">
        <v>535</v>
      </c>
      <c r="I899" t="s">
        <v>82</v>
      </c>
    </row>
    <row r="900" spans="1:9" ht="11.25" customHeight="1" x14ac:dyDescent="0.25">
      <c r="A900" t="s">
        <v>530</v>
      </c>
      <c r="B900" t="s">
        <v>147</v>
      </c>
      <c r="C900" t="s">
        <v>2216</v>
      </c>
      <c r="D900" t="s">
        <v>2217</v>
      </c>
      <c r="E900" t="s">
        <v>2218</v>
      </c>
      <c r="F900" t="s">
        <v>926</v>
      </c>
      <c r="G900" t="s">
        <v>535</v>
      </c>
      <c r="H900" t="s">
        <v>535</v>
      </c>
      <c r="I900" t="s">
        <v>82</v>
      </c>
    </row>
    <row r="901" spans="1:9" ht="11.25" customHeight="1" x14ac:dyDescent="0.25">
      <c r="A901" t="s">
        <v>530</v>
      </c>
      <c r="B901" t="s">
        <v>147</v>
      </c>
      <c r="C901" t="s">
        <v>1042</v>
      </c>
      <c r="D901" t="s">
        <v>1043</v>
      </c>
      <c r="E901" t="s">
        <v>1044</v>
      </c>
      <c r="F901" t="s">
        <v>577</v>
      </c>
      <c r="G901" t="s">
        <v>535</v>
      </c>
      <c r="H901" t="s">
        <v>535</v>
      </c>
      <c r="I901" t="s">
        <v>82</v>
      </c>
    </row>
    <row r="902" spans="1:9" ht="11.25" customHeight="1" x14ac:dyDescent="0.25">
      <c r="A902" t="s">
        <v>530</v>
      </c>
      <c r="B902" t="s">
        <v>147</v>
      </c>
      <c r="C902" t="s">
        <v>1045</v>
      </c>
      <c r="D902" t="s">
        <v>1046</v>
      </c>
      <c r="E902" t="s">
        <v>1047</v>
      </c>
      <c r="F902" t="s">
        <v>592</v>
      </c>
      <c r="G902" t="s">
        <v>535</v>
      </c>
      <c r="H902" t="s">
        <v>535</v>
      </c>
      <c r="I902" t="s">
        <v>82</v>
      </c>
    </row>
    <row r="903" spans="1:9" ht="11.25" customHeight="1" x14ac:dyDescent="0.25">
      <c r="A903" t="s">
        <v>530</v>
      </c>
      <c r="B903" t="s">
        <v>147</v>
      </c>
      <c r="C903" t="s">
        <v>1056</v>
      </c>
      <c r="D903" t="s">
        <v>1057</v>
      </c>
      <c r="E903" t="s">
        <v>1058</v>
      </c>
      <c r="F903" t="s">
        <v>1059</v>
      </c>
      <c r="G903" t="s">
        <v>535</v>
      </c>
      <c r="H903" t="s">
        <v>535</v>
      </c>
      <c r="I903" t="s">
        <v>82</v>
      </c>
    </row>
    <row r="904" spans="1:9" ht="11.25" customHeight="1" x14ac:dyDescent="0.25">
      <c r="A904" t="s">
        <v>530</v>
      </c>
      <c r="B904" t="s">
        <v>147</v>
      </c>
      <c r="C904" t="s">
        <v>1073</v>
      </c>
      <c r="D904" t="s">
        <v>1074</v>
      </c>
      <c r="E904" t="s">
        <v>1075</v>
      </c>
      <c r="F904" t="s">
        <v>733</v>
      </c>
      <c r="G904" t="s">
        <v>535</v>
      </c>
      <c r="H904" t="s">
        <v>535</v>
      </c>
      <c r="I904" t="s">
        <v>82</v>
      </c>
    </row>
    <row r="905" spans="1:9" ht="11.25" customHeight="1" x14ac:dyDescent="0.25">
      <c r="A905" t="s">
        <v>530</v>
      </c>
      <c r="B905" t="s">
        <v>147</v>
      </c>
      <c r="C905" t="s">
        <v>2219</v>
      </c>
      <c r="D905" t="s">
        <v>2220</v>
      </c>
      <c r="E905" t="s">
        <v>2221</v>
      </c>
      <c r="F905" t="s">
        <v>2105</v>
      </c>
      <c r="G905" t="s">
        <v>535</v>
      </c>
      <c r="H905" t="s">
        <v>535</v>
      </c>
      <c r="I905" t="s">
        <v>82</v>
      </c>
    </row>
    <row r="906" spans="1:9" ht="11.25" customHeight="1" x14ac:dyDescent="0.25">
      <c r="A906" t="s">
        <v>530</v>
      </c>
      <c r="B906" t="s">
        <v>147</v>
      </c>
      <c r="C906" t="s">
        <v>2222</v>
      </c>
      <c r="D906" t="s">
        <v>2223</v>
      </c>
      <c r="E906" t="s">
        <v>2224</v>
      </c>
      <c r="F906" t="s">
        <v>2225</v>
      </c>
      <c r="G906" t="s">
        <v>535</v>
      </c>
      <c r="H906" t="s">
        <v>535</v>
      </c>
      <c r="I906" t="s">
        <v>82</v>
      </c>
    </row>
    <row r="907" spans="1:9" ht="11.25" customHeight="1" x14ac:dyDescent="0.25">
      <c r="A907" t="s">
        <v>530</v>
      </c>
      <c r="B907" t="s">
        <v>147</v>
      </c>
      <c r="C907" t="s">
        <v>2226</v>
      </c>
      <c r="D907" t="s">
        <v>2227</v>
      </c>
      <c r="E907" t="s">
        <v>2228</v>
      </c>
      <c r="F907" t="s">
        <v>643</v>
      </c>
      <c r="G907" t="s">
        <v>535</v>
      </c>
      <c r="H907" t="s">
        <v>535</v>
      </c>
      <c r="I907" t="s">
        <v>82</v>
      </c>
    </row>
    <row r="908" spans="1:9" ht="11.25" customHeight="1" x14ac:dyDescent="0.25">
      <c r="A908" t="s">
        <v>530</v>
      </c>
      <c r="B908" t="s">
        <v>147</v>
      </c>
      <c r="C908" t="s">
        <v>2229</v>
      </c>
      <c r="D908" t="s">
        <v>2230</v>
      </c>
      <c r="E908" t="s">
        <v>2231</v>
      </c>
      <c r="F908" t="s">
        <v>733</v>
      </c>
      <c r="G908" t="s">
        <v>535</v>
      </c>
      <c r="H908" t="s">
        <v>535</v>
      </c>
      <c r="I908" t="s">
        <v>82</v>
      </c>
    </row>
    <row r="909" spans="1:9" ht="11.25" customHeight="1" x14ac:dyDescent="0.25">
      <c r="A909" t="s">
        <v>530</v>
      </c>
      <c r="B909" t="s">
        <v>147</v>
      </c>
      <c r="C909" t="s">
        <v>2232</v>
      </c>
      <c r="D909" t="s">
        <v>2233</v>
      </c>
      <c r="E909" t="s">
        <v>2234</v>
      </c>
      <c r="F909" t="s">
        <v>684</v>
      </c>
      <c r="G909" t="s">
        <v>535</v>
      </c>
      <c r="H909" t="s">
        <v>535</v>
      </c>
      <c r="I909" t="s">
        <v>82</v>
      </c>
    </row>
    <row r="910" spans="1:9" ht="11.25" customHeight="1" x14ac:dyDescent="0.25">
      <c r="A910" t="s">
        <v>530</v>
      </c>
      <c r="B910" t="s">
        <v>147</v>
      </c>
      <c r="C910" t="s">
        <v>2235</v>
      </c>
      <c r="D910" t="s">
        <v>2236</v>
      </c>
      <c r="E910" t="s">
        <v>2237</v>
      </c>
      <c r="F910" t="s">
        <v>545</v>
      </c>
      <c r="G910" t="s">
        <v>535</v>
      </c>
      <c r="H910" t="s">
        <v>535</v>
      </c>
      <c r="I910" t="s">
        <v>82</v>
      </c>
    </row>
    <row r="911" spans="1:9" ht="11.25" customHeight="1" x14ac:dyDescent="0.25">
      <c r="A911" t="s">
        <v>530</v>
      </c>
      <c r="B911" t="s">
        <v>147</v>
      </c>
      <c r="C911" t="s">
        <v>1088</v>
      </c>
      <c r="D911" t="s">
        <v>1089</v>
      </c>
      <c r="E911" t="s">
        <v>1090</v>
      </c>
      <c r="F911" t="s">
        <v>592</v>
      </c>
      <c r="G911" t="s">
        <v>535</v>
      </c>
      <c r="H911" t="s">
        <v>535</v>
      </c>
      <c r="I911" t="s">
        <v>82</v>
      </c>
    </row>
    <row r="912" spans="1:9" ht="11.25" customHeight="1" x14ac:dyDescent="0.25">
      <c r="A912" t="s">
        <v>530</v>
      </c>
      <c r="B912" t="s">
        <v>147</v>
      </c>
      <c r="C912" t="s">
        <v>1124</v>
      </c>
      <c r="D912" t="s">
        <v>1125</v>
      </c>
      <c r="E912" t="s">
        <v>1126</v>
      </c>
      <c r="F912" t="s">
        <v>605</v>
      </c>
      <c r="G912" t="s">
        <v>1127</v>
      </c>
      <c r="H912" t="s">
        <v>535</v>
      </c>
      <c r="I912" t="s">
        <v>82</v>
      </c>
    </row>
    <row r="913" spans="1:9" ht="11.25" customHeight="1" x14ac:dyDescent="0.25">
      <c r="A913" t="s">
        <v>530</v>
      </c>
      <c r="B913" t="s">
        <v>147</v>
      </c>
      <c r="C913" t="s">
        <v>2238</v>
      </c>
      <c r="D913" t="s">
        <v>2239</v>
      </c>
      <c r="E913" t="s">
        <v>2240</v>
      </c>
      <c r="F913" t="s">
        <v>643</v>
      </c>
      <c r="G913" t="s">
        <v>535</v>
      </c>
      <c r="H913" t="s">
        <v>535</v>
      </c>
      <c r="I913" t="s">
        <v>82</v>
      </c>
    </row>
    <row r="914" spans="1:9" ht="11.25" customHeight="1" x14ac:dyDescent="0.25">
      <c r="A914" t="s">
        <v>530</v>
      </c>
      <c r="B914" t="s">
        <v>147</v>
      </c>
      <c r="C914" t="s">
        <v>2241</v>
      </c>
      <c r="D914" t="s">
        <v>2242</v>
      </c>
      <c r="E914" t="s">
        <v>2243</v>
      </c>
      <c r="F914" t="s">
        <v>2244</v>
      </c>
      <c r="G914" t="s">
        <v>535</v>
      </c>
      <c r="H914" t="s">
        <v>535</v>
      </c>
      <c r="I914" t="s">
        <v>82</v>
      </c>
    </row>
    <row r="915" spans="1:9" ht="11.25" customHeight="1" x14ac:dyDescent="0.25">
      <c r="A915" t="s">
        <v>530</v>
      </c>
      <c r="B915" t="s">
        <v>147</v>
      </c>
      <c r="C915" t="s">
        <v>2245</v>
      </c>
      <c r="D915" t="s">
        <v>2246</v>
      </c>
      <c r="E915" t="s">
        <v>2247</v>
      </c>
      <c r="F915" t="s">
        <v>545</v>
      </c>
      <c r="G915" t="s">
        <v>535</v>
      </c>
      <c r="H915" t="s">
        <v>535</v>
      </c>
      <c r="I915" t="s">
        <v>82</v>
      </c>
    </row>
    <row r="916" spans="1:9" ht="11.25" customHeight="1" x14ac:dyDescent="0.25">
      <c r="A916" t="s">
        <v>530</v>
      </c>
      <c r="B916" t="s">
        <v>147</v>
      </c>
      <c r="C916" t="s">
        <v>1141</v>
      </c>
      <c r="D916" t="s">
        <v>1142</v>
      </c>
      <c r="E916" t="s">
        <v>1143</v>
      </c>
      <c r="F916" t="s">
        <v>534</v>
      </c>
      <c r="G916" t="s">
        <v>1144</v>
      </c>
      <c r="H916" t="s">
        <v>535</v>
      </c>
      <c r="I916" t="s">
        <v>82</v>
      </c>
    </row>
    <row r="917" spans="1:9" ht="11.25" customHeight="1" x14ac:dyDescent="0.25">
      <c r="A917" t="s">
        <v>530</v>
      </c>
      <c r="B917" t="s">
        <v>147</v>
      </c>
      <c r="C917" t="s">
        <v>2248</v>
      </c>
      <c r="D917" t="s">
        <v>2249</v>
      </c>
      <c r="E917" t="s">
        <v>2250</v>
      </c>
      <c r="F917" t="s">
        <v>684</v>
      </c>
      <c r="G917" t="s">
        <v>535</v>
      </c>
      <c r="H917" t="s">
        <v>535</v>
      </c>
      <c r="I917" t="s">
        <v>82</v>
      </c>
    </row>
    <row r="918" spans="1:9" ht="11.25" customHeight="1" x14ac:dyDescent="0.25">
      <c r="A918" t="s">
        <v>530</v>
      </c>
      <c r="B918" t="s">
        <v>147</v>
      </c>
      <c r="C918" t="s">
        <v>1165</v>
      </c>
      <c r="D918" t="s">
        <v>1166</v>
      </c>
      <c r="E918" t="s">
        <v>1167</v>
      </c>
      <c r="F918" t="s">
        <v>1168</v>
      </c>
      <c r="G918" t="s">
        <v>535</v>
      </c>
      <c r="H918" t="s">
        <v>535</v>
      </c>
      <c r="I918" t="s">
        <v>82</v>
      </c>
    </row>
    <row r="919" spans="1:9" ht="11.25" customHeight="1" x14ac:dyDescent="0.25">
      <c r="A919" t="s">
        <v>530</v>
      </c>
      <c r="B919" t="s">
        <v>147</v>
      </c>
      <c r="C919" t="s">
        <v>1201</v>
      </c>
      <c r="D919" t="s">
        <v>1202</v>
      </c>
      <c r="E919" t="s">
        <v>1203</v>
      </c>
      <c r="F919" t="s">
        <v>684</v>
      </c>
      <c r="G919" t="s">
        <v>1204</v>
      </c>
      <c r="H919" t="s">
        <v>535</v>
      </c>
      <c r="I919" t="s">
        <v>82</v>
      </c>
    </row>
    <row r="920" spans="1:9" ht="11.25" customHeight="1" x14ac:dyDescent="0.25">
      <c r="A920" t="s">
        <v>530</v>
      </c>
      <c r="B920" t="s">
        <v>147</v>
      </c>
      <c r="C920" t="s">
        <v>2251</v>
      </c>
      <c r="D920" t="s">
        <v>2252</v>
      </c>
      <c r="E920" t="s">
        <v>2253</v>
      </c>
      <c r="F920" t="s">
        <v>684</v>
      </c>
      <c r="G920" t="s">
        <v>535</v>
      </c>
      <c r="H920" t="s">
        <v>535</v>
      </c>
      <c r="I920" t="s">
        <v>82</v>
      </c>
    </row>
    <row r="921" spans="1:9" ht="11.25" customHeight="1" x14ac:dyDescent="0.25">
      <c r="A921" t="s">
        <v>530</v>
      </c>
      <c r="B921" t="s">
        <v>147</v>
      </c>
      <c r="C921" t="s">
        <v>2254</v>
      </c>
      <c r="D921" t="s">
        <v>2255</v>
      </c>
      <c r="E921" t="s">
        <v>2256</v>
      </c>
      <c r="F921" t="s">
        <v>534</v>
      </c>
      <c r="G921" t="s">
        <v>535</v>
      </c>
      <c r="H921" t="s">
        <v>535</v>
      </c>
      <c r="I921" t="s">
        <v>82</v>
      </c>
    </row>
    <row r="922" spans="1:9" ht="11.25" customHeight="1" x14ac:dyDescent="0.25">
      <c r="A922" t="s">
        <v>530</v>
      </c>
      <c r="B922" t="s">
        <v>147</v>
      </c>
      <c r="C922" t="s">
        <v>2257</v>
      </c>
      <c r="D922" t="s">
        <v>2258</v>
      </c>
      <c r="E922" t="s">
        <v>2259</v>
      </c>
      <c r="F922" t="s">
        <v>693</v>
      </c>
      <c r="G922" t="s">
        <v>535</v>
      </c>
      <c r="H922" t="s">
        <v>535</v>
      </c>
      <c r="I922" t="s">
        <v>82</v>
      </c>
    </row>
    <row r="923" spans="1:9" ht="11.25" customHeight="1" x14ac:dyDescent="0.25">
      <c r="A923" t="s">
        <v>530</v>
      </c>
      <c r="B923" t="s">
        <v>147</v>
      </c>
      <c r="C923" t="s">
        <v>1215</v>
      </c>
      <c r="D923" t="s">
        <v>1216</v>
      </c>
      <c r="E923" t="s">
        <v>1217</v>
      </c>
      <c r="F923" t="s">
        <v>643</v>
      </c>
      <c r="G923" t="s">
        <v>535</v>
      </c>
      <c r="H923" t="s">
        <v>535</v>
      </c>
      <c r="I923" t="s">
        <v>82</v>
      </c>
    </row>
    <row r="924" spans="1:9" ht="11.25" customHeight="1" x14ac:dyDescent="0.25">
      <c r="A924" t="s">
        <v>530</v>
      </c>
      <c r="B924" t="s">
        <v>147</v>
      </c>
      <c r="C924" t="s">
        <v>2260</v>
      </c>
      <c r="D924" t="s">
        <v>2261</v>
      </c>
      <c r="E924" t="s">
        <v>2262</v>
      </c>
      <c r="F924" t="s">
        <v>534</v>
      </c>
      <c r="G924" t="s">
        <v>535</v>
      </c>
      <c r="H924" t="s">
        <v>535</v>
      </c>
      <c r="I924" t="s">
        <v>82</v>
      </c>
    </row>
    <row r="925" spans="1:9" ht="11.25" customHeight="1" x14ac:dyDescent="0.25">
      <c r="A925" t="s">
        <v>530</v>
      </c>
      <c r="B925" t="s">
        <v>147</v>
      </c>
      <c r="C925" t="s">
        <v>2263</v>
      </c>
      <c r="D925" t="s">
        <v>2264</v>
      </c>
      <c r="E925" t="s">
        <v>2265</v>
      </c>
      <c r="F925" t="s">
        <v>2266</v>
      </c>
      <c r="G925" t="s">
        <v>2267</v>
      </c>
      <c r="H925" t="s">
        <v>535</v>
      </c>
      <c r="I925" t="s">
        <v>82</v>
      </c>
    </row>
    <row r="926" spans="1:9" ht="11.25" customHeight="1" x14ac:dyDescent="0.25">
      <c r="A926" t="s">
        <v>530</v>
      </c>
      <c r="B926" t="s">
        <v>147</v>
      </c>
      <c r="C926" t="s">
        <v>2268</v>
      </c>
      <c r="D926" t="s">
        <v>2269</v>
      </c>
      <c r="E926" t="s">
        <v>2270</v>
      </c>
      <c r="F926" t="s">
        <v>2271</v>
      </c>
      <c r="G926" t="s">
        <v>2272</v>
      </c>
      <c r="H926" t="s">
        <v>535</v>
      </c>
      <c r="I926" t="s">
        <v>82</v>
      </c>
    </row>
    <row r="927" spans="1:9" ht="11.25" customHeight="1" x14ac:dyDescent="0.25">
      <c r="A927" t="s">
        <v>530</v>
      </c>
      <c r="B927" t="s">
        <v>147</v>
      </c>
      <c r="C927" t="s">
        <v>2273</v>
      </c>
      <c r="D927" t="s">
        <v>2274</v>
      </c>
      <c r="E927" t="s">
        <v>2275</v>
      </c>
      <c r="F927" t="s">
        <v>926</v>
      </c>
      <c r="G927" t="s">
        <v>535</v>
      </c>
      <c r="H927" t="s">
        <v>535</v>
      </c>
      <c r="I927" t="s">
        <v>82</v>
      </c>
    </row>
    <row r="928" spans="1:9" ht="11.25" customHeight="1" x14ac:dyDescent="0.25">
      <c r="A928" t="s">
        <v>530</v>
      </c>
      <c r="B928" t="s">
        <v>147</v>
      </c>
      <c r="C928" t="s">
        <v>2276</v>
      </c>
      <c r="D928" t="s">
        <v>2277</v>
      </c>
      <c r="E928" t="s">
        <v>2278</v>
      </c>
      <c r="F928" t="s">
        <v>2109</v>
      </c>
      <c r="G928" t="s">
        <v>2279</v>
      </c>
      <c r="H928" t="s">
        <v>535</v>
      </c>
      <c r="I928" t="s">
        <v>82</v>
      </c>
    </row>
    <row r="929" spans="1:9" ht="11.25" customHeight="1" x14ac:dyDescent="0.25">
      <c r="A929" t="s">
        <v>530</v>
      </c>
      <c r="B929" t="s">
        <v>147</v>
      </c>
      <c r="C929" t="s">
        <v>1252</v>
      </c>
      <c r="D929" t="s">
        <v>1253</v>
      </c>
      <c r="E929" t="s">
        <v>1254</v>
      </c>
      <c r="F929" t="s">
        <v>605</v>
      </c>
      <c r="G929" t="s">
        <v>535</v>
      </c>
      <c r="H929" t="s">
        <v>535</v>
      </c>
      <c r="I929" t="s">
        <v>82</v>
      </c>
    </row>
    <row r="930" spans="1:9" ht="11.25" customHeight="1" x14ac:dyDescent="0.25">
      <c r="A930" t="s">
        <v>530</v>
      </c>
      <c r="B930" t="s">
        <v>147</v>
      </c>
      <c r="C930" t="s">
        <v>1261</v>
      </c>
      <c r="D930" t="s">
        <v>1262</v>
      </c>
      <c r="E930" t="s">
        <v>1263</v>
      </c>
      <c r="F930" t="s">
        <v>605</v>
      </c>
      <c r="G930" t="s">
        <v>1264</v>
      </c>
      <c r="H930" t="s">
        <v>535</v>
      </c>
      <c r="I930" t="s">
        <v>82</v>
      </c>
    </row>
    <row r="931" spans="1:9" ht="11.25" customHeight="1" x14ac:dyDescent="0.25">
      <c r="A931" t="s">
        <v>530</v>
      </c>
      <c r="B931" t="s">
        <v>147</v>
      </c>
      <c r="C931" t="s">
        <v>2280</v>
      </c>
      <c r="D931" t="s">
        <v>2281</v>
      </c>
      <c r="E931" t="s">
        <v>2282</v>
      </c>
      <c r="F931" t="s">
        <v>1051</v>
      </c>
      <c r="G931" t="s">
        <v>535</v>
      </c>
      <c r="H931" t="s">
        <v>535</v>
      </c>
      <c r="I931" t="s">
        <v>82</v>
      </c>
    </row>
    <row r="932" spans="1:9" ht="11.25" customHeight="1" x14ac:dyDescent="0.25">
      <c r="A932" t="s">
        <v>530</v>
      </c>
      <c r="B932" t="s">
        <v>147</v>
      </c>
      <c r="C932" t="s">
        <v>2283</v>
      </c>
      <c r="D932" t="s">
        <v>2284</v>
      </c>
      <c r="E932" t="s">
        <v>2285</v>
      </c>
      <c r="F932" t="s">
        <v>1214</v>
      </c>
      <c r="G932" t="s">
        <v>535</v>
      </c>
      <c r="H932" t="s">
        <v>535</v>
      </c>
      <c r="I932" t="s">
        <v>82</v>
      </c>
    </row>
    <row r="933" spans="1:9" ht="11.25" customHeight="1" x14ac:dyDescent="0.25">
      <c r="A933" t="s">
        <v>530</v>
      </c>
      <c r="B933" t="s">
        <v>147</v>
      </c>
      <c r="C933" t="s">
        <v>2286</v>
      </c>
      <c r="D933" t="s">
        <v>2287</v>
      </c>
      <c r="E933" t="s">
        <v>2288</v>
      </c>
      <c r="F933" t="s">
        <v>549</v>
      </c>
      <c r="G933" t="s">
        <v>535</v>
      </c>
      <c r="H933" t="s">
        <v>535</v>
      </c>
      <c r="I933" t="s">
        <v>82</v>
      </c>
    </row>
    <row r="934" spans="1:9" ht="11.25" customHeight="1" x14ac:dyDescent="0.25">
      <c r="A934" t="s">
        <v>530</v>
      </c>
      <c r="B934" t="s">
        <v>147</v>
      </c>
      <c r="C934" t="s">
        <v>1274</v>
      </c>
      <c r="D934" t="s">
        <v>1275</v>
      </c>
      <c r="E934" t="s">
        <v>1276</v>
      </c>
      <c r="F934" t="s">
        <v>628</v>
      </c>
      <c r="G934" t="s">
        <v>535</v>
      </c>
      <c r="H934" t="s">
        <v>535</v>
      </c>
      <c r="I934" t="s">
        <v>82</v>
      </c>
    </row>
    <row r="935" spans="1:9" ht="11.25" customHeight="1" x14ac:dyDescent="0.25">
      <c r="A935" t="s">
        <v>530</v>
      </c>
      <c r="B935" t="s">
        <v>147</v>
      </c>
      <c r="C935" t="s">
        <v>1286</v>
      </c>
      <c r="D935" t="s">
        <v>1287</v>
      </c>
      <c r="E935" t="s">
        <v>1288</v>
      </c>
      <c r="F935" t="s">
        <v>1066</v>
      </c>
      <c r="G935" t="s">
        <v>1289</v>
      </c>
      <c r="H935" t="s">
        <v>535</v>
      </c>
      <c r="I935" t="s">
        <v>82</v>
      </c>
    </row>
    <row r="936" spans="1:9" ht="11.25" customHeight="1" x14ac:dyDescent="0.25">
      <c r="A936" t="s">
        <v>530</v>
      </c>
      <c r="B936" t="s">
        <v>147</v>
      </c>
      <c r="C936" t="s">
        <v>2289</v>
      </c>
      <c r="D936" t="s">
        <v>2290</v>
      </c>
      <c r="E936" t="s">
        <v>2291</v>
      </c>
      <c r="F936" t="s">
        <v>2292</v>
      </c>
      <c r="G936" t="s">
        <v>535</v>
      </c>
      <c r="H936" t="s">
        <v>535</v>
      </c>
      <c r="I936" t="s">
        <v>82</v>
      </c>
    </row>
    <row r="937" spans="1:9" ht="11.25" customHeight="1" x14ac:dyDescent="0.25">
      <c r="A937" t="s">
        <v>530</v>
      </c>
      <c r="B937" t="s">
        <v>147</v>
      </c>
      <c r="C937" t="s">
        <v>2293</v>
      </c>
      <c r="D937" t="s">
        <v>2294</v>
      </c>
      <c r="E937" t="s">
        <v>2295</v>
      </c>
      <c r="F937" t="s">
        <v>2296</v>
      </c>
      <c r="G937" t="s">
        <v>2297</v>
      </c>
      <c r="H937" t="s">
        <v>535</v>
      </c>
      <c r="I937" t="s">
        <v>82</v>
      </c>
    </row>
    <row r="938" spans="1:9" ht="11.25" customHeight="1" x14ac:dyDescent="0.25">
      <c r="A938" t="s">
        <v>530</v>
      </c>
      <c r="B938" t="s">
        <v>147</v>
      </c>
      <c r="C938" t="s">
        <v>2298</v>
      </c>
      <c r="D938" t="s">
        <v>2299</v>
      </c>
      <c r="E938" t="s">
        <v>2300</v>
      </c>
      <c r="F938" t="s">
        <v>684</v>
      </c>
      <c r="G938" t="s">
        <v>535</v>
      </c>
      <c r="H938" t="s">
        <v>535</v>
      </c>
      <c r="I938" t="s">
        <v>82</v>
      </c>
    </row>
    <row r="939" spans="1:9" ht="11.25" customHeight="1" x14ac:dyDescent="0.25">
      <c r="A939" t="s">
        <v>530</v>
      </c>
      <c r="B939" t="s">
        <v>147</v>
      </c>
      <c r="C939" t="s">
        <v>2301</v>
      </c>
      <c r="D939" t="s">
        <v>2302</v>
      </c>
      <c r="E939" t="s">
        <v>2303</v>
      </c>
      <c r="F939" t="s">
        <v>1591</v>
      </c>
      <c r="G939" t="s">
        <v>2304</v>
      </c>
      <c r="H939" t="s">
        <v>535</v>
      </c>
      <c r="I939" t="s">
        <v>82</v>
      </c>
    </row>
    <row r="940" spans="1:9" ht="11.25" customHeight="1" x14ac:dyDescent="0.25">
      <c r="A940" t="s">
        <v>530</v>
      </c>
      <c r="B940" t="s">
        <v>147</v>
      </c>
      <c r="C940" t="s">
        <v>2305</v>
      </c>
      <c r="D940" t="s">
        <v>2306</v>
      </c>
      <c r="E940" t="s">
        <v>2307</v>
      </c>
      <c r="F940" t="s">
        <v>684</v>
      </c>
      <c r="G940" t="s">
        <v>535</v>
      </c>
      <c r="H940" t="s">
        <v>535</v>
      </c>
      <c r="I940" t="s">
        <v>82</v>
      </c>
    </row>
    <row r="941" spans="1:9" ht="11.25" customHeight="1" x14ac:dyDescent="0.25">
      <c r="A941" t="s">
        <v>530</v>
      </c>
      <c r="B941" t="s">
        <v>147</v>
      </c>
      <c r="C941" t="s">
        <v>2308</v>
      </c>
      <c r="D941" t="s">
        <v>2309</v>
      </c>
      <c r="E941" t="s">
        <v>2310</v>
      </c>
      <c r="F941" t="s">
        <v>545</v>
      </c>
      <c r="G941" t="s">
        <v>535</v>
      </c>
      <c r="H941" t="s">
        <v>535</v>
      </c>
      <c r="I941" t="s">
        <v>82</v>
      </c>
    </row>
    <row r="942" spans="1:9" ht="11.25" customHeight="1" x14ac:dyDescent="0.25">
      <c r="A942" t="s">
        <v>530</v>
      </c>
      <c r="B942" t="s">
        <v>147</v>
      </c>
      <c r="C942" t="s">
        <v>2311</v>
      </c>
      <c r="D942" t="s">
        <v>2312</v>
      </c>
      <c r="E942" t="s">
        <v>2313</v>
      </c>
      <c r="F942" t="s">
        <v>545</v>
      </c>
      <c r="G942" t="s">
        <v>535</v>
      </c>
      <c r="H942" t="s">
        <v>535</v>
      </c>
      <c r="I942" t="s">
        <v>82</v>
      </c>
    </row>
    <row r="943" spans="1:9" ht="11.25" customHeight="1" x14ac:dyDescent="0.25">
      <c r="A943" t="s">
        <v>530</v>
      </c>
      <c r="B943" t="s">
        <v>147</v>
      </c>
      <c r="C943" t="s">
        <v>2314</v>
      </c>
      <c r="D943" t="s">
        <v>2315</v>
      </c>
      <c r="E943" t="s">
        <v>2316</v>
      </c>
      <c r="F943" t="s">
        <v>2317</v>
      </c>
      <c r="G943" t="s">
        <v>535</v>
      </c>
      <c r="H943" t="s">
        <v>535</v>
      </c>
      <c r="I943" t="s">
        <v>82</v>
      </c>
    </row>
    <row r="944" spans="1:9" ht="11.25" customHeight="1" x14ac:dyDescent="0.25">
      <c r="A944" t="s">
        <v>530</v>
      </c>
      <c r="B944" t="s">
        <v>147</v>
      </c>
      <c r="C944" t="s">
        <v>1300</v>
      </c>
      <c r="D944" t="s">
        <v>1301</v>
      </c>
      <c r="E944" t="s">
        <v>1302</v>
      </c>
      <c r="F944" t="s">
        <v>577</v>
      </c>
      <c r="G944" t="s">
        <v>535</v>
      </c>
      <c r="H944" t="s">
        <v>535</v>
      </c>
      <c r="I944" t="s">
        <v>82</v>
      </c>
    </row>
    <row r="945" spans="1:9" ht="11.25" customHeight="1" x14ac:dyDescent="0.25">
      <c r="A945" t="s">
        <v>530</v>
      </c>
      <c r="B945" t="s">
        <v>147</v>
      </c>
      <c r="C945" t="s">
        <v>2318</v>
      </c>
      <c r="D945" t="s">
        <v>2319</v>
      </c>
      <c r="E945" t="s">
        <v>2320</v>
      </c>
      <c r="F945" t="s">
        <v>2321</v>
      </c>
      <c r="G945" t="s">
        <v>535</v>
      </c>
      <c r="H945" t="s">
        <v>535</v>
      </c>
      <c r="I945" t="s">
        <v>82</v>
      </c>
    </row>
    <row r="946" spans="1:9" ht="11.25" customHeight="1" x14ac:dyDescent="0.25">
      <c r="A946" t="s">
        <v>530</v>
      </c>
      <c r="B946" t="s">
        <v>147</v>
      </c>
      <c r="C946" t="s">
        <v>2322</v>
      </c>
      <c r="D946" t="s">
        <v>2323</v>
      </c>
      <c r="E946" t="s">
        <v>2324</v>
      </c>
      <c r="F946" t="s">
        <v>559</v>
      </c>
      <c r="G946" t="s">
        <v>535</v>
      </c>
      <c r="H946" t="s">
        <v>535</v>
      </c>
      <c r="I946" t="s">
        <v>82</v>
      </c>
    </row>
    <row r="947" spans="1:9" ht="11.25" customHeight="1" x14ac:dyDescent="0.25">
      <c r="A947" t="s">
        <v>530</v>
      </c>
      <c r="B947" t="s">
        <v>147</v>
      </c>
      <c r="C947" t="s">
        <v>2325</v>
      </c>
      <c r="D947" t="s">
        <v>2326</v>
      </c>
      <c r="E947" t="s">
        <v>2327</v>
      </c>
      <c r="F947" t="s">
        <v>643</v>
      </c>
      <c r="G947" t="s">
        <v>535</v>
      </c>
      <c r="H947" t="s">
        <v>535</v>
      </c>
      <c r="I947" t="s">
        <v>82</v>
      </c>
    </row>
    <row r="948" spans="1:9" ht="11.25" customHeight="1" x14ac:dyDescent="0.25">
      <c r="A948" t="s">
        <v>530</v>
      </c>
      <c r="B948" t="s">
        <v>147</v>
      </c>
      <c r="C948" t="s">
        <v>2328</v>
      </c>
      <c r="D948" t="s">
        <v>2329</v>
      </c>
      <c r="E948" t="s">
        <v>2330</v>
      </c>
      <c r="F948" t="s">
        <v>559</v>
      </c>
      <c r="G948" t="s">
        <v>535</v>
      </c>
      <c r="H948" t="s">
        <v>535</v>
      </c>
      <c r="I948" t="s">
        <v>82</v>
      </c>
    </row>
    <row r="949" spans="1:9" ht="11.25" customHeight="1" x14ac:dyDescent="0.25">
      <c r="A949" t="s">
        <v>530</v>
      </c>
      <c r="B949" t="s">
        <v>147</v>
      </c>
      <c r="C949" t="s">
        <v>2331</v>
      </c>
      <c r="D949" t="s">
        <v>2332</v>
      </c>
      <c r="E949" t="s">
        <v>2333</v>
      </c>
      <c r="F949" t="s">
        <v>573</v>
      </c>
      <c r="G949" t="s">
        <v>535</v>
      </c>
      <c r="H949" t="s">
        <v>535</v>
      </c>
      <c r="I949" t="s">
        <v>82</v>
      </c>
    </row>
    <row r="950" spans="1:9" ht="11.25" customHeight="1" x14ac:dyDescent="0.25">
      <c r="A950" t="s">
        <v>530</v>
      </c>
      <c r="B950" t="s">
        <v>147</v>
      </c>
      <c r="C950" t="s">
        <v>1320</v>
      </c>
      <c r="D950" t="s">
        <v>1321</v>
      </c>
      <c r="E950" t="s">
        <v>1322</v>
      </c>
      <c r="F950" t="s">
        <v>545</v>
      </c>
      <c r="G950" t="s">
        <v>535</v>
      </c>
      <c r="H950" t="s">
        <v>535</v>
      </c>
      <c r="I950" t="s">
        <v>82</v>
      </c>
    </row>
    <row r="951" spans="1:9" ht="11.25" customHeight="1" x14ac:dyDescent="0.25">
      <c r="A951" t="s">
        <v>530</v>
      </c>
      <c r="B951" t="s">
        <v>147</v>
      </c>
      <c r="C951" t="s">
        <v>2334</v>
      </c>
      <c r="D951" t="s">
        <v>2335</v>
      </c>
      <c r="E951" t="s">
        <v>2336</v>
      </c>
      <c r="F951" t="s">
        <v>684</v>
      </c>
      <c r="G951" t="s">
        <v>535</v>
      </c>
      <c r="H951" t="s">
        <v>535</v>
      </c>
      <c r="I951" t="s">
        <v>82</v>
      </c>
    </row>
    <row r="952" spans="1:9" ht="11.25" customHeight="1" x14ac:dyDescent="0.25">
      <c r="A952" t="s">
        <v>530</v>
      </c>
      <c r="B952" t="s">
        <v>147</v>
      </c>
      <c r="C952" t="s">
        <v>2337</v>
      </c>
      <c r="D952" t="s">
        <v>2338</v>
      </c>
      <c r="E952" t="s">
        <v>2339</v>
      </c>
      <c r="F952" t="s">
        <v>733</v>
      </c>
      <c r="G952" t="s">
        <v>535</v>
      </c>
      <c r="H952" t="s">
        <v>535</v>
      </c>
      <c r="I952" t="s">
        <v>82</v>
      </c>
    </row>
    <row r="953" spans="1:9" ht="11.25" customHeight="1" x14ac:dyDescent="0.25">
      <c r="A953" t="s">
        <v>530</v>
      </c>
      <c r="B953" t="s">
        <v>147</v>
      </c>
      <c r="C953" t="s">
        <v>1330</v>
      </c>
      <c r="D953" t="s">
        <v>1331</v>
      </c>
      <c r="E953" t="s">
        <v>1332</v>
      </c>
      <c r="F953" t="s">
        <v>733</v>
      </c>
      <c r="G953" t="s">
        <v>535</v>
      </c>
      <c r="H953" t="s">
        <v>535</v>
      </c>
      <c r="I953" t="s">
        <v>82</v>
      </c>
    </row>
    <row r="954" spans="1:9" ht="11.25" customHeight="1" x14ac:dyDescent="0.25">
      <c r="A954" t="s">
        <v>530</v>
      </c>
      <c r="B954" t="s">
        <v>147</v>
      </c>
      <c r="C954" t="s">
        <v>1333</v>
      </c>
      <c r="D954" t="s">
        <v>1334</v>
      </c>
      <c r="E954" t="s">
        <v>1335</v>
      </c>
      <c r="F954" t="s">
        <v>605</v>
      </c>
      <c r="G954" t="s">
        <v>535</v>
      </c>
      <c r="H954" t="s">
        <v>535</v>
      </c>
      <c r="I954" t="s">
        <v>82</v>
      </c>
    </row>
    <row r="955" spans="1:9" ht="11.25" customHeight="1" x14ac:dyDescent="0.25">
      <c r="A955" t="s">
        <v>530</v>
      </c>
      <c r="B955" t="s">
        <v>147</v>
      </c>
      <c r="C955" t="s">
        <v>2340</v>
      </c>
      <c r="D955" t="s">
        <v>2341</v>
      </c>
      <c r="E955" t="s">
        <v>2342</v>
      </c>
      <c r="F955" t="s">
        <v>733</v>
      </c>
      <c r="G955" t="s">
        <v>535</v>
      </c>
      <c r="H955" t="s">
        <v>535</v>
      </c>
      <c r="I955" t="s">
        <v>82</v>
      </c>
    </row>
    <row r="956" spans="1:9" ht="11.25" customHeight="1" x14ac:dyDescent="0.25">
      <c r="A956" t="s">
        <v>530</v>
      </c>
      <c r="B956" t="s">
        <v>147</v>
      </c>
      <c r="C956" t="s">
        <v>1345</v>
      </c>
      <c r="D956" t="s">
        <v>1346</v>
      </c>
      <c r="E956" t="s">
        <v>1347</v>
      </c>
      <c r="F956" t="s">
        <v>978</v>
      </c>
      <c r="G956" t="s">
        <v>535</v>
      </c>
      <c r="H956" t="s">
        <v>535</v>
      </c>
      <c r="I956" t="s">
        <v>82</v>
      </c>
    </row>
    <row r="957" spans="1:9" ht="11.25" customHeight="1" x14ac:dyDescent="0.25">
      <c r="A957" t="s">
        <v>530</v>
      </c>
      <c r="B957" t="s">
        <v>147</v>
      </c>
      <c r="C957" t="s">
        <v>2343</v>
      </c>
      <c r="D957" t="s">
        <v>2344</v>
      </c>
      <c r="E957" t="s">
        <v>2345</v>
      </c>
      <c r="F957" t="s">
        <v>1947</v>
      </c>
      <c r="G957" t="s">
        <v>535</v>
      </c>
      <c r="H957" t="s">
        <v>535</v>
      </c>
      <c r="I957" t="s">
        <v>82</v>
      </c>
    </row>
    <row r="958" spans="1:9" ht="11.25" customHeight="1" x14ac:dyDescent="0.25">
      <c r="A958" t="s">
        <v>530</v>
      </c>
      <c r="B958" t="s">
        <v>147</v>
      </c>
      <c r="C958" t="s">
        <v>1923</v>
      </c>
      <c r="D958" t="s">
        <v>1924</v>
      </c>
      <c r="E958" t="s">
        <v>1925</v>
      </c>
      <c r="F958" t="s">
        <v>978</v>
      </c>
      <c r="G958" t="s">
        <v>535</v>
      </c>
      <c r="H958" t="s">
        <v>535</v>
      </c>
      <c r="I958" t="s">
        <v>82</v>
      </c>
    </row>
    <row r="959" spans="1:9" ht="11.25" customHeight="1" x14ac:dyDescent="0.25">
      <c r="A959" t="s">
        <v>530</v>
      </c>
      <c r="B959" t="s">
        <v>147</v>
      </c>
      <c r="C959" t="s">
        <v>1373</v>
      </c>
      <c r="D959" t="s">
        <v>1374</v>
      </c>
      <c r="E959" t="s">
        <v>1375</v>
      </c>
      <c r="F959" t="s">
        <v>978</v>
      </c>
      <c r="G959" t="s">
        <v>535</v>
      </c>
      <c r="H959" t="s">
        <v>535</v>
      </c>
      <c r="I959" t="s">
        <v>82</v>
      </c>
    </row>
    <row r="960" spans="1:9" ht="11.25" customHeight="1" x14ac:dyDescent="0.25">
      <c r="A960" t="s">
        <v>530</v>
      </c>
      <c r="B960" t="s">
        <v>147</v>
      </c>
      <c r="C960" t="s">
        <v>1376</v>
      </c>
      <c r="D960" t="s">
        <v>1377</v>
      </c>
      <c r="E960" t="s">
        <v>1378</v>
      </c>
      <c r="F960" t="s">
        <v>605</v>
      </c>
      <c r="G960" t="s">
        <v>1379</v>
      </c>
      <c r="H960" t="s">
        <v>535</v>
      </c>
      <c r="I960" t="s">
        <v>82</v>
      </c>
    </row>
    <row r="961" spans="1:9" ht="11.25" customHeight="1" x14ac:dyDescent="0.25">
      <c r="A961" t="s">
        <v>530</v>
      </c>
      <c r="B961" t="s">
        <v>147</v>
      </c>
      <c r="C961" t="s">
        <v>1397</v>
      </c>
      <c r="D961" t="s">
        <v>1398</v>
      </c>
      <c r="E961" t="s">
        <v>1399</v>
      </c>
      <c r="F961" t="s">
        <v>803</v>
      </c>
      <c r="G961" t="s">
        <v>535</v>
      </c>
      <c r="H961" t="s">
        <v>535</v>
      </c>
      <c r="I961" t="s">
        <v>82</v>
      </c>
    </row>
    <row r="962" spans="1:9" ht="11.25" customHeight="1" x14ac:dyDescent="0.25">
      <c r="A962" t="s">
        <v>530</v>
      </c>
      <c r="B962" t="s">
        <v>147</v>
      </c>
      <c r="C962" t="s">
        <v>2346</v>
      </c>
      <c r="D962" t="s">
        <v>2347</v>
      </c>
      <c r="E962" t="s">
        <v>2348</v>
      </c>
      <c r="F962" t="s">
        <v>2349</v>
      </c>
      <c r="G962" t="s">
        <v>535</v>
      </c>
      <c r="H962" t="s">
        <v>535</v>
      </c>
      <c r="I962" t="s">
        <v>82</v>
      </c>
    </row>
    <row r="963" spans="1:9" ht="11.25" customHeight="1" x14ac:dyDescent="0.25">
      <c r="A963" t="s">
        <v>530</v>
      </c>
      <c r="B963" t="s">
        <v>147</v>
      </c>
      <c r="C963" t="s">
        <v>2350</v>
      </c>
      <c r="D963" t="s">
        <v>2351</v>
      </c>
      <c r="E963" t="s">
        <v>2352</v>
      </c>
      <c r="F963" t="s">
        <v>711</v>
      </c>
      <c r="G963" t="s">
        <v>535</v>
      </c>
      <c r="H963" t="s">
        <v>535</v>
      </c>
      <c r="I963" t="s">
        <v>82</v>
      </c>
    </row>
    <row r="964" spans="1:9" ht="11.25" customHeight="1" x14ac:dyDescent="0.25">
      <c r="A964" t="s">
        <v>530</v>
      </c>
      <c r="B964" t="s">
        <v>147</v>
      </c>
      <c r="C964" t="s">
        <v>2353</v>
      </c>
      <c r="D964" t="s">
        <v>2354</v>
      </c>
      <c r="E964" t="s">
        <v>2355</v>
      </c>
      <c r="F964" t="s">
        <v>2356</v>
      </c>
      <c r="G964" t="s">
        <v>2357</v>
      </c>
      <c r="H964" t="s">
        <v>535</v>
      </c>
      <c r="I964" t="s">
        <v>82</v>
      </c>
    </row>
    <row r="965" spans="1:9" ht="11.25" customHeight="1" x14ac:dyDescent="0.25">
      <c r="A965" t="s">
        <v>530</v>
      </c>
      <c r="B965" t="s">
        <v>147</v>
      </c>
      <c r="C965" t="s">
        <v>2358</v>
      </c>
      <c r="D965" t="s">
        <v>2359</v>
      </c>
      <c r="E965" t="s">
        <v>2360</v>
      </c>
      <c r="F965" t="s">
        <v>2361</v>
      </c>
      <c r="G965" t="s">
        <v>2362</v>
      </c>
      <c r="H965" t="s">
        <v>535</v>
      </c>
      <c r="I965" t="s">
        <v>82</v>
      </c>
    </row>
    <row r="966" spans="1:9" ht="11.25" customHeight="1" x14ac:dyDescent="0.25">
      <c r="A966" t="s">
        <v>530</v>
      </c>
      <c r="B966" t="s">
        <v>147</v>
      </c>
      <c r="C966" t="s">
        <v>2363</v>
      </c>
      <c r="D966" t="s">
        <v>2364</v>
      </c>
      <c r="E966" t="s">
        <v>2365</v>
      </c>
      <c r="F966" t="s">
        <v>643</v>
      </c>
      <c r="G966" t="s">
        <v>535</v>
      </c>
      <c r="H966" t="s">
        <v>535</v>
      </c>
      <c r="I966" t="s">
        <v>82</v>
      </c>
    </row>
    <row r="967" spans="1:9" ht="11.25" customHeight="1" x14ac:dyDescent="0.25">
      <c r="A967" t="s">
        <v>530</v>
      </c>
      <c r="B967" t="s">
        <v>147</v>
      </c>
      <c r="C967" t="s">
        <v>1418</v>
      </c>
      <c r="D967" t="s">
        <v>1419</v>
      </c>
      <c r="E967" t="s">
        <v>1420</v>
      </c>
      <c r="F967" t="s">
        <v>777</v>
      </c>
      <c r="G967" t="s">
        <v>535</v>
      </c>
      <c r="H967" t="s">
        <v>535</v>
      </c>
      <c r="I967" t="s">
        <v>82</v>
      </c>
    </row>
    <row r="968" spans="1:9" ht="11.25" customHeight="1" x14ac:dyDescent="0.25">
      <c r="A968" t="s">
        <v>530</v>
      </c>
      <c r="B968" t="s">
        <v>147</v>
      </c>
      <c r="C968" t="s">
        <v>1930</v>
      </c>
      <c r="D968" t="s">
        <v>1931</v>
      </c>
      <c r="E968" t="s">
        <v>1932</v>
      </c>
      <c r="F968" t="s">
        <v>978</v>
      </c>
      <c r="G968" t="s">
        <v>535</v>
      </c>
      <c r="H968" t="s">
        <v>535</v>
      </c>
      <c r="I968" t="s">
        <v>82</v>
      </c>
    </row>
    <row r="969" spans="1:9" ht="11.25" customHeight="1" x14ac:dyDescent="0.25">
      <c r="A969" t="s">
        <v>530</v>
      </c>
      <c r="B969" t="s">
        <v>147</v>
      </c>
      <c r="C969" t="s">
        <v>2366</v>
      </c>
      <c r="D969" t="s">
        <v>2367</v>
      </c>
      <c r="E969" t="s">
        <v>2368</v>
      </c>
      <c r="F969" t="s">
        <v>667</v>
      </c>
      <c r="G969" t="s">
        <v>535</v>
      </c>
      <c r="H969" t="s">
        <v>535</v>
      </c>
      <c r="I969" t="s">
        <v>82</v>
      </c>
    </row>
    <row r="970" spans="1:9" ht="11.25" customHeight="1" x14ac:dyDescent="0.25">
      <c r="A970" t="s">
        <v>530</v>
      </c>
      <c r="B970" t="s">
        <v>147</v>
      </c>
      <c r="C970" t="s">
        <v>2369</v>
      </c>
      <c r="D970" t="s">
        <v>2370</v>
      </c>
      <c r="E970" t="s">
        <v>2371</v>
      </c>
      <c r="F970" t="s">
        <v>733</v>
      </c>
      <c r="G970" t="s">
        <v>535</v>
      </c>
      <c r="H970" t="s">
        <v>535</v>
      </c>
      <c r="I970" t="s">
        <v>82</v>
      </c>
    </row>
    <row r="971" spans="1:9" ht="11.25" customHeight="1" x14ac:dyDescent="0.25">
      <c r="A971" t="s">
        <v>530</v>
      </c>
      <c r="B971" t="s">
        <v>147</v>
      </c>
      <c r="C971" t="s">
        <v>2372</v>
      </c>
      <c r="D971" t="s">
        <v>2373</v>
      </c>
      <c r="E971" t="s">
        <v>2374</v>
      </c>
      <c r="F971" t="s">
        <v>2153</v>
      </c>
      <c r="G971" t="s">
        <v>2375</v>
      </c>
      <c r="H971" t="s">
        <v>535</v>
      </c>
      <c r="I971" t="s">
        <v>82</v>
      </c>
    </row>
    <row r="972" spans="1:9" ht="11.25" customHeight="1" x14ac:dyDescent="0.25">
      <c r="A972" t="s">
        <v>530</v>
      </c>
      <c r="B972" t="s">
        <v>147</v>
      </c>
      <c r="C972" t="s">
        <v>2376</v>
      </c>
      <c r="D972" t="s">
        <v>2377</v>
      </c>
      <c r="E972" t="s">
        <v>2378</v>
      </c>
      <c r="F972" t="s">
        <v>577</v>
      </c>
      <c r="G972" t="s">
        <v>535</v>
      </c>
      <c r="H972" t="s">
        <v>535</v>
      </c>
      <c r="I972" t="s">
        <v>82</v>
      </c>
    </row>
    <row r="973" spans="1:9" ht="11.25" customHeight="1" x14ac:dyDescent="0.25">
      <c r="A973" t="s">
        <v>530</v>
      </c>
      <c r="B973" t="s">
        <v>147</v>
      </c>
      <c r="C973" t="s">
        <v>1460</v>
      </c>
      <c r="D973" t="s">
        <v>1461</v>
      </c>
      <c r="E973" t="s">
        <v>1462</v>
      </c>
      <c r="F973" t="s">
        <v>684</v>
      </c>
      <c r="G973" t="s">
        <v>535</v>
      </c>
      <c r="H973" t="s">
        <v>535</v>
      </c>
      <c r="I973" t="s">
        <v>82</v>
      </c>
    </row>
    <row r="974" spans="1:9" ht="11.25" customHeight="1" x14ac:dyDescent="0.25">
      <c r="A974" t="s">
        <v>530</v>
      </c>
      <c r="B974" t="s">
        <v>147</v>
      </c>
      <c r="C974" t="s">
        <v>2379</v>
      </c>
      <c r="D974" t="s">
        <v>2380</v>
      </c>
      <c r="E974" t="s">
        <v>2381</v>
      </c>
      <c r="F974" t="s">
        <v>534</v>
      </c>
      <c r="G974" t="s">
        <v>535</v>
      </c>
      <c r="H974" t="s">
        <v>535</v>
      </c>
      <c r="I974" t="s">
        <v>82</v>
      </c>
    </row>
    <row r="975" spans="1:9" ht="11.25" customHeight="1" x14ac:dyDescent="0.25">
      <c r="A975" t="s">
        <v>530</v>
      </c>
      <c r="B975" t="s">
        <v>147</v>
      </c>
      <c r="C975" t="s">
        <v>2382</v>
      </c>
      <c r="D975" t="s">
        <v>2383</v>
      </c>
      <c r="E975" t="s">
        <v>2384</v>
      </c>
      <c r="F975" t="s">
        <v>918</v>
      </c>
      <c r="G975" t="s">
        <v>535</v>
      </c>
      <c r="H975" t="s">
        <v>535</v>
      </c>
      <c r="I975" t="s">
        <v>82</v>
      </c>
    </row>
    <row r="976" spans="1:9" ht="11.25" customHeight="1" x14ac:dyDescent="0.25">
      <c r="A976" t="s">
        <v>530</v>
      </c>
      <c r="B976" t="s">
        <v>147</v>
      </c>
      <c r="C976" t="s">
        <v>1470</v>
      </c>
      <c r="D976" t="s">
        <v>1471</v>
      </c>
      <c r="E976" t="s">
        <v>1472</v>
      </c>
      <c r="F976" t="s">
        <v>726</v>
      </c>
      <c r="G976" t="s">
        <v>535</v>
      </c>
      <c r="H976" t="s">
        <v>535</v>
      </c>
      <c r="I976" t="s">
        <v>82</v>
      </c>
    </row>
    <row r="977" spans="1:9" ht="11.25" customHeight="1" x14ac:dyDescent="0.25">
      <c r="A977" t="s">
        <v>530</v>
      </c>
      <c r="B977" t="s">
        <v>147</v>
      </c>
      <c r="C977" t="s">
        <v>2385</v>
      </c>
      <c r="D977" t="s">
        <v>2386</v>
      </c>
      <c r="E977" t="s">
        <v>2387</v>
      </c>
      <c r="F977" t="s">
        <v>926</v>
      </c>
      <c r="G977" t="s">
        <v>535</v>
      </c>
      <c r="H977" t="s">
        <v>535</v>
      </c>
      <c r="I977" t="s">
        <v>82</v>
      </c>
    </row>
    <row r="978" spans="1:9" ht="11.25" customHeight="1" x14ac:dyDescent="0.25">
      <c r="A978" t="s">
        <v>530</v>
      </c>
      <c r="B978" t="s">
        <v>147</v>
      </c>
      <c r="C978" t="s">
        <v>2388</v>
      </c>
      <c r="D978" t="s">
        <v>2389</v>
      </c>
      <c r="E978" t="s">
        <v>2390</v>
      </c>
      <c r="F978" t="s">
        <v>684</v>
      </c>
      <c r="G978" t="s">
        <v>535</v>
      </c>
      <c r="H978" t="s">
        <v>535</v>
      </c>
      <c r="I978" t="s">
        <v>82</v>
      </c>
    </row>
    <row r="979" spans="1:9" ht="11.25" customHeight="1" x14ac:dyDescent="0.25">
      <c r="A979" t="s">
        <v>530</v>
      </c>
      <c r="B979" t="s">
        <v>147</v>
      </c>
      <c r="C979" t="s">
        <v>2391</v>
      </c>
      <c r="D979" t="s">
        <v>2392</v>
      </c>
      <c r="E979" t="s">
        <v>2393</v>
      </c>
      <c r="F979" t="s">
        <v>684</v>
      </c>
      <c r="G979" t="s">
        <v>535</v>
      </c>
      <c r="H979" t="s">
        <v>535</v>
      </c>
      <c r="I979" t="s">
        <v>82</v>
      </c>
    </row>
    <row r="980" spans="1:9" ht="11.25" customHeight="1" x14ac:dyDescent="0.25">
      <c r="A980" t="s">
        <v>530</v>
      </c>
      <c r="B980" t="s">
        <v>147</v>
      </c>
      <c r="C980" t="s">
        <v>2394</v>
      </c>
      <c r="D980" t="s">
        <v>1474</v>
      </c>
      <c r="E980" t="s">
        <v>2395</v>
      </c>
      <c r="F980" t="s">
        <v>577</v>
      </c>
      <c r="G980" t="s">
        <v>535</v>
      </c>
      <c r="H980" t="s">
        <v>535</v>
      </c>
      <c r="I980" t="s">
        <v>82</v>
      </c>
    </row>
    <row r="981" spans="1:9" ht="11.25" customHeight="1" x14ac:dyDescent="0.25">
      <c r="A981" t="s">
        <v>530</v>
      </c>
      <c r="B981" t="s">
        <v>147</v>
      </c>
      <c r="C981" t="s">
        <v>1473</v>
      </c>
      <c r="D981" t="s">
        <v>1474</v>
      </c>
      <c r="E981" t="s">
        <v>1475</v>
      </c>
      <c r="F981" t="s">
        <v>978</v>
      </c>
      <c r="G981" t="s">
        <v>1476</v>
      </c>
      <c r="H981" t="s">
        <v>535</v>
      </c>
      <c r="I981" t="s">
        <v>82</v>
      </c>
    </row>
    <row r="982" spans="1:9" ht="11.25" customHeight="1" x14ac:dyDescent="0.25">
      <c r="A982" t="s">
        <v>530</v>
      </c>
      <c r="B982" t="s">
        <v>147</v>
      </c>
      <c r="C982" t="s">
        <v>2396</v>
      </c>
      <c r="D982" t="s">
        <v>2397</v>
      </c>
      <c r="E982" t="s">
        <v>2398</v>
      </c>
      <c r="F982" t="s">
        <v>733</v>
      </c>
      <c r="G982" t="s">
        <v>535</v>
      </c>
      <c r="H982" t="s">
        <v>535</v>
      </c>
      <c r="I982" t="s">
        <v>82</v>
      </c>
    </row>
    <row r="983" spans="1:9" ht="11.25" customHeight="1" x14ac:dyDescent="0.25">
      <c r="A983" t="s">
        <v>530</v>
      </c>
      <c r="B983" t="s">
        <v>147</v>
      </c>
      <c r="C983" t="s">
        <v>2399</v>
      </c>
      <c r="D983" t="s">
        <v>2400</v>
      </c>
      <c r="E983" t="s">
        <v>2401</v>
      </c>
      <c r="F983" t="s">
        <v>577</v>
      </c>
      <c r="G983" t="s">
        <v>535</v>
      </c>
      <c r="H983" t="s">
        <v>535</v>
      </c>
      <c r="I983" t="s">
        <v>82</v>
      </c>
    </row>
    <row r="984" spans="1:9" ht="11.25" customHeight="1" x14ac:dyDescent="0.25">
      <c r="A984" t="s">
        <v>530</v>
      </c>
      <c r="B984" t="s">
        <v>147</v>
      </c>
      <c r="C984" t="s">
        <v>1481</v>
      </c>
      <c r="D984" t="s">
        <v>1482</v>
      </c>
      <c r="E984" t="s">
        <v>1483</v>
      </c>
      <c r="F984" t="s">
        <v>1484</v>
      </c>
      <c r="G984" t="s">
        <v>1485</v>
      </c>
      <c r="H984" t="s">
        <v>535</v>
      </c>
      <c r="I984" t="s">
        <v>82</v>
      </c>
    </row>
    <row r="985" spans="1:9" ht="11.25" customHeight="1" x14ac:dyDescent="0.25">
      <c r="A985" t="s">
        <v>530</v>
      </c>
      <c r="B985" t="s">
        <v>147</v>
      </c>
      <c r="C985" t="s">
        <v>2402</v>
      </c>
      <c r="D985" t="s">
        <v>2403</v>
      </c>
      <c r="E985" t="s">
        <v>2404</v>
      </c>
      <c r="F985" t="s">
        <v>2405</v>
      </c>
      <c r="G985" t="s">
        <v>2406</v>
      </c>
      <c r="H985" t="s">
        <v>535</v>
      </c>
      <c r="I985" t="s">
        <v>82</v>
      </c>
    </row>
    <row r="986" spans="1:9" ht="11.25" customHeight="1" x14ac:dyDescent="0.25">
      <c r="A986" t="s">
        <v>530</v>
      </c>
      <c r="B986" t="s">
        <v>147</v>
      </c>
      <c r="C986" t="s">
        <v>2407</v>
      </c>
      <c r="D986" t="s">
        <v>2408</v>
      </c>
      <c r="E986" t="s">
        <v>2409</v>
      </c>
      <c r="F986" t="s">
        <v>643</v>
      </c>
      <c r="G986" t="s">
        <v>535</v>
      </c>
      <c r="H986" t="s">
        <v>535</v>
      </c>
      <c r="I986" t="s">
        <v>82</v>
      </c>
    </row>
    <row r="987" spans="1:9" ht="11.25" customHeight="1" x14ac:dyDescent="0.25">
      <c r="A987" t="s">
        <v>530</v>
      </c>
      <c r="B987" t="s">
        <v>147</v>
      </c>
      <c r="C987" t="s">
        <v>2410</v>
      </c>
      <c r="D987" t="s">
        <v>2411</v>
      </c>
      <c r="E987" t="s">
        <v>2412</v>
      </c>
      <c r="F987" t="s">
        <v>2413</v>
      </c>
      <c r="G987" t="s">
        <v>535</v>
      </c>
      <c r="H987" t="s">
        <v>535</v>
      </c>
      <c r="I987" t="s">
        <v>82</v>
      </c>
    </row>
    <row r="988" spans="1:9" ht="11.25" customHeight="1" x14ac:dyDescent="0.25">
      <c r="A988" t="s">
        <v>530</v>
      </c>
      <c r="B988" t="s">
        <v>147</v>
      </c>
      <c r="C988" t="s">
        <v>2414</v>
      </c>
      <c r="D988" t="s">
        <v>2415</v>
      </c>
      <c r="E988" t="s">
        <v>2416</v>
      </c>
      <c r="F988" t="s">
        <v>643</v>
      </c>
      <c r="G988" t="s">
        <v>535</v>
      </c>
      <c r="H988" t="s">
        <v>535</v>
      </c>
      <c r="I988" t="s">
        <v>82</v>
      </c>
    </row>
    <row r="989" spans="1:9" ht="11.25" customHeight="1" x14ac:dyDescent="0.25">
      <c r="A989" t="s">
        <v>530</v>
      </c>
      <c r="B989" t="s">
        <v>147</v>
      </c>
      <c r="C989" t="s">
        <v>2417</v>
      </c>
      <c r="D989" t="s">
        <v>2418</v>
      </c>
      <c r="E989" t="s">
        <v>2419</v>
      </c>
      <c r="F989" t="s">
        <v>643</v>
      </c>
      <c r="G989" t="s">
        <v>535</v>
      </c>
      <c r="H989" t="s">
        <v>535</v>
      </c>
      <c r="I989" t="s">
        <v>82</v>
      </c>
    </row>
    <row r="990" spans="1:9" ht="11.25" customHeight="1" x14ac:dyDescent="0.25">
      <c r="A990" t="s">
        <v>530</v>
      </c>
      <c r="B990" t="s">
        <v>147</v>
      </c>
      <c r="C990" t="s">
        <v>1519</v>
      </c>
      <c r="D990" t="s">
        <v>1520</v>
      </c>
      <c r="E990" t="s">
        <v>1521</v>
      </c>
      <c r="F990" t="s">
        <v>573</v>
      </c>
      <c r="G990" t="s">
        <v>535</v>
      </c>
      <c r="H990" t="s">
        <v>535</v>
      </c>
      <c r="I990" t="s">
        <v>82</v>
      </c>
    </row>
    <row r="991" spans="1:9" ht="11.25" customHeight="1" x14ac:dyDescent="0.25">
      <c r="A991" t="s">
        <v>530</v>
      </c>
      <c r="B991" t="s">
        <v>147</v>
      </c>
      <c r="C991" t="s">
        <v>2420</v>
      </c>
      <c r="D991" t="s">
        <v>2421</v>
      </c>
      <c r="E991" t="s">
        <v>2422</v>
      </c>
      <c r="F991" t="s">
        <v>684</v>
      </c>
      <c r="G991" t="s">
        <v>535</v>
      </c>
      <c r="H991" t="s">
        <v>535</v>
      </c>
      <c r="I991" t="s">
        <v>82</v>
      </c>
    </row>
    <row r="992" spans="1:9" ht="11.25" customHeight="1" x14ac:dyDescent="0.25">
      <c r="A992" t="s">
        <v>530</v>
      </c>
      <c r="B992" t="s">
        <v>147</v>
      </c>
      <c r="C992" t="s">
        <v>2423</v>
      </c>
      <c r="D992" t="s">
        <v>2424</v>
      </c>
      <c r="E992" t="s">
        <v>2425</v>
      </c>
      <c r="F992" t="s">
        <v>675</v>
      </c>
      <c r="G992" t="s">
        <v>535</v>
      </c>
      <c r="H992" t="s">
        <v>535</v>
      </c>
      <c r="I992" t="s">
        <v>82</v>
      </c>
    </row>
    <row r="993" spans="1:9" ht="11.25" customHeight="1" x14ac:dyDescent="0.25">
      <c r="A993" t="s">
        <v>530</v>
      </c>
      <c r="B993" t="s">
        <v>147</v>
      </c>
      <c r="C993" t="s">
        <v>1544</v>
      </c>
      <c r="D993" t="s">
        <v>1545</v>
      </c>
      <c r="E993" t="s">
        <v>1546</v>
      </c>
      <c r="F993" t="s">
        <v>623</v>
      </c>
      <c r="G993" t="s">
        <v>1547</v>
      </c>
      <c r="H993" t="s">
        <v>535</v>
      </c>
      <c r="I993" t="s">
        <v>82</v>
      </c>
    </row>
    <row r="994" spans="1:9" ht="11.25" customHeight="1" x14ac:dyDescent="0.25">
      <c r="A994" t="s">
        <v>530</v>
      </c>
      <c r="B994" t="s">
        <v>147</v>
      </c>
      <c r="C994" t="s">
        <v>2426</v>
      </c>
      <c r="D994" t="s">
        <v>2427</v>
      </c>
      <c r="E994" t="s">
        <v>2428</v>
      </c>
      <c r="F994" t="s">
        <v>534</v>
      </c>
      <c r="G994" t="s">
        <v>535</v>
      </c>
      <c r="H994" t="s">
        <v>535</v>
      </c>
      <c r="I994" t="s">
        <v>82</v>
      </c>
    </row>
    <row r="995" spans="1:9" ht="11.25" customHeight="1" x14ac:dyDescent="0.25">
      <c r="A995" t="s">
        <v>530</v>
      </c>
      <c r="B995" t="s">
        <v>147</v>
      </c>
      <c r="C995" t="s">
        <v>2429</v>
      </c>
      <c r="D995" t="s">
        <v>2430</v>
      </c>
      <c r="E995" t="s">
        <v>2431</v>
      </c>
      <c r="F995" t="s">
        <v>733</v>
      </c>
      <c r="G995" t="s">
        <v>535</v>
      </c>
      <c r="H995" t="s">
        <v>535</v>
      </c>
      <c r="I995" t="s">
        <v>82</v>
      </c>
    </row>
    <row r="996" spans="1:9" ht="11.25" customHeight="1" x14ac:dyDescent="0.25">
      <c r="A996" t="s">
        <v>530</v>
      </c>
      <c r="B996" t="s">
        <v>147</v>
      </c>
      <c r="C996" t="s">
        <v>2432</v>
      </c>
      <c r="D996" t="s">
        <v>2433</v>
      </c>
      <c r="E996" t="s">
        <v>2434</v>
      </c>
      <c r="F996" t="s">
        <v>688</v>
      </c>
      <c r="G996" t="s">
        <v>535</v>
      </c>
      <c r="H996" t="s">
        <v>535</v>
      </c>
      <c r="I996" t="s">
        <v>82</v>
      </c>
    </row>
    <row r="997" spans="1:9" ht="11.25" customHeight="1" x14ac:dyDescent="0.25">
      <c r="A997" t="s">
        <v>530</v>
      </c>
      <c r="B997" t="s">
        <v>147</v>
      </c>
      <c r="C997" t="s">
        <v>2435</v>
      </c>
      <c r="D997" t="s">
        <v>2436</v>
      </c>
      <c r="E997" t="s">
        <v>2437</v>
      </c>
      <c r="F997" t="s">
        <v>545</v>
      </c>
      <c r="G997" t="s">
        <v>535</v>
      </c>
      <c r="H997" t="s">
        <v>535</v>
      </c>
      <c r="I997" t="s">
        <v>82</v>
      </c>
    </row>
    <row r="998" spans="1:9" ht="11.25" customHeight="1" x14ac:dyDescent="0.25">
      <c r="A998" t="s">
        <v>530</v>
      </c>
      <c r="B998" t="s">
        <v>147</v>
      </c>
      <c r="C998" t="s">
        <v>1567</v>
      </c>
      <c r="D998" t="s">
        <v>1568</v>
      </c>
      <c r="E998" t="s">
        <v>1569</v>
      </c>
      <c r="F998" t="s">
        <v>667</v>
      </c>
      <c r="G998" t="s">
        <v>535</v>
      </c>
      <c r="H998" t="s">
        <v>535</v>
      </c>
      <c r="I998" t="s">
        <v>82</v>
      </c>
    </row>
    <row r="999" spans="1:9" ht="11.25" customHeight="1" x14ac:dyDescent="0.25">
      <c r="A999" t="s">
        <v>530</v>
      </c>
      <c r="B999" t="s">
        <v>147</v>
      </c>
      <c r="C999" t="s">
        <v>1963</v>
      </c>
      <c r="D999" t="s">
        <v>1964</v>
      </c>
      <c r="E999" t="s">
        <v>1965</v>
      </c>
      <c r="F999" t="s">
        <v>643</v>
      </c>
      <c r="G999" t="s">
        <v>535</v>
      </c>
      <c r="H999" t="s">
        <v>535</v>
      </c>
      <c r="I999" t="s">
        <v>82</v>
      </c>
    </row>
    <row r="1000" spans="1:9" ht="11.25" customHeight="1" x14ac:dyDescent="0.25">
      <c r="A1000" t="s">
        <v>530</v>
      </c>
      <c r="B1000" t="s">
        <v>147</v>
      </c>
      <c r="C1000" t="s">
        <v>2438</v>
      </c>
      <c r="D1000" t="s">
        <v>2439</v>
      </c>
      <c r="E1000" t="s">
        <v>2440</v>
      </c>
      <c r="F1000" t="s">
        <v>772</v>
      </c>
      <c r="G1000" t="s">
        <v>535</v>
      </c>
      <c r="H1000" t="s">
        <v>535</v>
      </c>
      <c r="I1000" t="s">
        <v>82</v>
      </c>
    </row>
    <row r="1001" spans="1:9" ht="11.25" customHeight="1" x14ac:dyDescent="0.25">
      <c r="A1001" t="s">
        <v>530</v>
      </c>
      <c r="B1001" t="s">
        <v>147</v>
      </c>
      <c r="C1001" t="s">
        <v>2441</v>
      </c>
      <c r="D1001" t="s">
        <v>2442</v>
      </c>
      <c r="E1001" t="s">
        <v>2443</v>
      </c>
      <c r="F1001" t="s">
        <v>2444</v>
      </c>
      <c r="G1001" t="s">
        <v>2445</v>
      </c>
      <c r="H1001" t="s">
        <v>535</v>
      </c>
      <c r="I1001" t="s">
        <v>82</v>
      </c>
    </row>
    <row r="1002" spans="1:9" ht="11.25" customHeight="1" x14ac:dyDescent="0.25">
      <c r="A1002" t="s">
        <v>530</v>
      </c>
      <c r="B1002" t="s">
        <v>147</v>
      </c>
      <c r="C1002" t="s">
        <v>2446</v>
      </c>
      <c r="D1002" t="s">
        <v>2447</v>
      </c>
      <c r="E1002" t="s">
        <v>2448</v>
      </c>
      <c r="F1002" t="s">
        <v>733</v>
      </c>
      <c r="G1002" t="s">
        <v>535</v>
      </c>
      <c r="H1002" t="s">
        <v>535</v>
      </c>
      <c r="I1002" t="s">
        <v>82</v>
      </c>
    </row>
    <row r="1003" spans="1:9" ht="11.25" customHeight="1" x14ac:dyDescent="0.25">
      <c r="A1003" t="s">
        <v>530</v>
      </c>
      <c r="B1003" t="s">
        <v>147</v>
      </c>
      <c r="C1003" t="s">
        <v>1973</v>
      </c>
      <c r="D1003" t="s">
        <v>1974</v>
      </c>
      <c r="E1003" t="s">
        <v>1975</v>
      </c>
      <c r="F1003" t="s">
        <v>643</v>
      </c>
      <c r="G1003" t="s">
        <v>535</v>
      </c>
      <c r="H1003" t="s">
        <v>535</v>
      </c>
      <c r="I1003" t="s">
        <v>82</v>
      </c>
    </row>
    <row r="1004" spans="1:9" ht="11.25" customHeight="1" x14ac:dyDescent="0.25">
      <c r="A1004" t="s">
        <v>530</v>
      </c>
      <c r="B1004" t="s">
        <v>147</v>
      </c>
      <c r="C1004" t="s">
        <v>1976</v>
      </c>
      <c r="D1004" t="s">
        <v>1977</v>
      </c>
      <c r="E1004" t="s">
        <v>1978</v>
      </c>
      <c r="F1004" t="s">
        <v>610</v>
      </c>
      <c r="G1004" t="s">
        <v>535</v>
      </c>
      <c r="H1004" t="s">
        <v>535</v>
      </c>
      <c r="I1004" t="s">
        <v>82</v>
      </c>
    </row>
    <row r="1005" spans="1:9" ht="11.25" customHeight="1" x14ac:dyDescent="0.25">
      <c r="A1005" t="s">
        <v>530</v>
      </c>
      <c r="B1005" t="s">
        <v>147</v>
      </c>
      <c r="C1005" t="s">
        <v>1588</v>
      </c>
      <c r="D1005" t="s">
        <v>1589</v>
      </c>
      <c r="E1005" t="s">
        <v>1590</v>
      </c>
      <c r="F1005" t="s">
        <v>1591</v>
      </c>
      <c r="G1005" t="s">
        <v>1592</v>
      </c>
      <c r="H1005" t="s">
        <v>535</v>
      </c>
      <c r="I1005" t="s">
        <v>82</v>
      </c>
    </row>
    <row r="1006" spans="1:9" ht="11.25" customHeight="1" x14ac:dyDescent="0.25">
      <c r="A1006" t="s">
        <v>530</v>
      </c>
      <c r="B1006" t="s">
        <v>147</v>
      </c>
      <c r="C1006" t="s">
        <v>2449</v>
      </c>
      <c r="D1006" t="s">
        <v>2450</v>
      </c>
      <c r="E1006" t="s">
        <v>2451</v>
      </c>
      <c r="F1006" t="s">
        <v>2452</v>
      </c>
      <c r="G1006" t="s">
        <v>535</v>
      </c>
      <c r="H1006" t="s">
        <v>535</v>
      </c>
      <c r="I1006" t="s">
        <v>82</v>
      </c>
    </row>
    <row r="1007" spans="1:9" ht="11.25" customHeight="1" x14ac:dyDescent="0.25">
      <c r="A1007" t="s">
        <v>530</v>
      </c>
      <c r="B1007" t="s">
        <v>147</v>
      </c>
      <c r="C1007" t="s">
        <v>2453</v>
      </c>
      <c r="D1007" t="s">
        <v>2450</v>
      </c>
      <c r="E1007" t="s">
        <v>2451</v>
      </c>
      <c r="F1007" t="s">
        <v>2444</v>
      </c>
      <c r="G1007" t="s">
        <v>535</v>
      </c>
      <c r="H1007" t="s">
        <v>535</v>
      </c>
      <c r="I1007" t="s">
        <v>82</v>
      </c>
    </row>
    <row r="1008" spans="1:9" ht="11.25" customHeight="1" x14ac:dyDescent="0.25">
      <c r="A1008" t="s">
        <v>530</v>
      </c>
      <c r="B1008" t="s">
        <v>147</v>
      </c>
      <c r="C1008" t="s">
        <v>1593</v>
      </c>
      <c r="D1008" t="s">
        <v>1594</v>
      </c>
      <c r="E1008" t="s">
        <v>1595</v>
      </c>
      <c r="F1008" t="s">
        <v>1596</v>
      </c>
      <c r="G1008" t="s">
        <v>541</v>
      </c>
      <c r="H1008" t="s">
        <v>535</v>
      </c>
      <c r="I1008" t="s">
        <v>82</v>
      </c>
    </row>
    <row r="1009" spans="1:9" ht="11.25" customHeight="1" x14ac:dyDescent="0.25">
      <c r="A1009" t="s">
        <v>530</v>
      </c>
      <c r="B1009" t="s">
        <v>147</v>
      </c>
      <c r="C1009" t="s">
        <v>2454</v>
      </c>
      <c r="D1009" t="s">
        <v>2455</v>
      </c>
      <c r="E1009" t="s">
        <v>2456</v>
      </c>
      <c r="F1009" t="s">
        <v>1651</v>
      </c>
      <c r="G1009" t="s">
        <v>535</v>
      </c>
      <c r="H1009" t="s">
        <v>535</v>
      </c>
      <c r="I1009" t="s">
        <v>82</v>
      </c>
    </row>
    <row r="1010" spans="1:9" ht="11.25" customHeight="1" x14ac:dyDescent="0.25">
      <c r="A1010" t="s">
        <v>530</v>
      </c>
      <c r="B1010" t="s">
        <v>147</v>
      </c>
      <c r="C1010" t="s">
        <v>1622</v>
      </c>
      <c r="D1010" t="s">
        <v>1623</v>
      </c>
      <c r="E1010" t="s">
        <v>1624</v>
      </c>
      <c r="F1010" t="s">
        <v>772</v>
      </c>
      <c r="G1010" t="s">
        <v>1625</v>
      </c>
      <c r="H1010" t="s">
        <v>535</v>
      </c>
      <c r="I1010" t="s">
        <v>82</v>
      </c>
    </row>
    <row r="1011" spans="1:9" ht="11.25" customHeight="1" x14ac:dyDescent="0.25">
      <c r="A1011" t="s">
        <v>530</v>
      </c>
      <c r="B1011" t="s">
        <v>147</v>
      </c>
      <c r="C1011" t="s">
        <v>1626</v>
      </c>
      <c r="D1011" t="s">
        <v>1627</v>
      </c>
      <c r="E1011" t="s">
        <v>1628</v>
      </c>
      <c r="F1011" t="s">
        <v>573</v>
      </c>
      <c r="G1011" t="s">
        <v>1629</v>
      </c>
      <c r="H1011" t="s">
        <v>535</v>
      </c>
      <c r="I1011" t="s">
        <v>82</v>
      </c>
    </row>
    <row r="1012" spans="1:9" ht="11.25" customHeight="1" x14ac:dyDescent="0.25">
      <c r="A1012" t="s">
        <v>530</v>
      </c>
      <c r="B1012" t="s">
        <v>147</v>
      </c>
      <c r="C1012" t="s">
        <v>2457</v>
      </c>
      <c r="D1012" t="s">
        <v>2458</v>
      </c>
      <c r="E1012" t="s">
        <v>2459</v>
      </c>
      <c r="F1012" t="s">
        <v>2460</v>
      </c>
      <c r="G1012" t="s">
        <v>535</v>
      </c>
      <c r="H1012" t="s">
        <v>535</v>
      </c>
      <c r="I1012" t="s">
        <v>82</v>
      </c>
    </row>
    <row r="1013" spans="1:9" ht="11.25" customHeight="1" x14ac:dyDescent="0.25">
      <c r="A1013" t="s">
        <v>530</v>
      </c>
      <c r="B1013" t="s">
        <v>147</v>
      </c>
      <c r="C1013" t="s">
        <v>1645</v>
      </c>
      <c r="D1013" t="s">
        <v>1646</v>
      </c>
      <c r="E1013" t="s">
        <v>1647</v>
      </c>
      <c r="F1013" t="s">
        <v>1648</v>
      </c>
      <c r="G1013" t="s">
        <v>535</v>
      </c>
      <c r="H1013" t="s">
        <v>535</v>
      </c>
      <c r="I1013" t="s">
        <v>82</v>
      </c>
    </row>
    <row r="1014" spans="1:9" ht="11.25" customHeight="1" x14ac:dyDescent="0.25">
      <c r="A1014" t="s">
        <v>530</v>
      </c>
      <c r="B1014" t="s">
        <v>147</v>
      </c>
      <c r="C1014" t="s">
        <v>1649</v>
      </c>
      <c r="D1014" t="s">
        <v>1650</v>
      </c>
      <c r="E1014" t="s">
        <v>1616</v>
      </c>
      <c r="F1014" t="s">
        <v>1651</v>
      </c>
      <c r="G1014" t="s">
        <v>535</v>
      </c>
      <c r="H1014" t="s">
        <v>535</v>
      </c>
      <c r="I1014" t="s">
        <v>82</v>
      </c>
    </row>
    <row r="1015" spans="1:9" ht="11.25" customHeight="1" x14ac:dyDescent="0.25">
      <c r="A1015" t="s">
        <v>530</v>
      </c>
      <c r="B1015" t="s">
        <v>147</v>
      </c>
      <c r="C1015" t="s">
        <v>1652</v>
      </c>
      <c r="D1015" t="s">
        <v>1653</v>
      </c>
      <c r="E1015" t="s">
        <v>580</v>
      </c>
      <c r="F1015" t="s">
        <v>751</v>
      </c>
      <c r="G1015" t="s">
        <v>1654</v>
      </c>
      <c r="H1015" t="s">
        <v>535</v>
      </c>
      <c r="I1015" t="s">
        <v>82</v>
      </c>
    </row>
    <row r="1016" spans="1:9" ht="11.25" customHeight="1" x14ac:dyDescent="0.25">
      <c r="A1016" t="s">
        <v>530</v>
      </c>
      <c r="B1016" t="s">
        <v>147</v>
      </c>
      <c r="C1016" t="s">
        <v>1655</v>
      </c>
      <c r="D1016" t="s">
        <v>1656</v>
      </c>
      <c r="E1016" t="s">
        <v>1657</v>
      </c>
      <c r="F1016" t="s">
        <v>1658</v>
      </c>
      <c r="G1016" t="s">
        <v>535</v>
      </c>
      <c r="H1016" t="s">
        <v>535</v>
      </c>
      <c r="I1016" t="s">
        <v>82</v>
      </c>
    </row>
    <row r="1017" spans="1:9" ht="11.25" customHeight="1" x14ac:dyDescent="0.25">
      <c r="A1017" t="s">
        <v>530</v>
      </c>
      <c r="B1017" t="s">
        <v>147</v>
      </c>
      <c r="C1017" t="s">
        <v>2461</v>
      </c>
      <c r="D1017" t="s">
        <v>2462</v>
      </c>
      <c r="E1017" t="s">
        <v>2463</v>
      </c>
      <c r="F1017" t="s">
        <v>2464</v>
      </c>
      <c r="G1017" t="s">
        <v>2465</v>
      </c>
      <c r="H1017" t="s">
        <v>535</v>
      </c>
      <c r="I1017" t="s">
        <v>82</v>
      </c>
    </row>
    <row r="1018" spans="1:9" ht="11.25" customHeight="1" x14ac:dyDescent="0.25">
      <c r="A1018" t="s">
        <v>530</v>
      </c>
      <c r="B1018" t="s">
        <v>147</v>
      </c>
      <c r="C1018" t="s">
        <v>2466</v>
      </c>
      <c r="D1018" t="s">
        <v>2467</v>
      </c>
      <c r="E1018" t="s">
        <v>2463</v>
      </c>
      <c r="F1018" t="s">
        <v>2468</v>
      </c>
      <c r="G1018" t="s">
        <v>535</v>
      </c>
      <c r="H1018" t="s">
        <v>535</v>
      </c>
      <c r="I1018" t="s">
        <v>82</v>
      </c>
    </row>
  </sheetData>
  <sheetProtection formatColumns="0" formatRows="0"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1"/>
  <sheetViews>
    <sheetView workbookViewId="0"/>
  </sheetViews>
  <sheetFormatPr defaultColWidth="9.140625" defaultRowHeight="12.75" customHeight="1" x14ac:dyDescent="0.25"/>
  <sheetData>
    <row r="1" spans="1:2" ht="12.75" customHeight="1" x14ac:dyDescent="0.2">
      <c r="A1" s="122" t="s">
        <v>2469</v>
      </c>
      <c r="B1" s="122" t="s">
        <v>2470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B4"/>
  <sheetViews>
    <sheetView showGridLines="0" showRowColHeaders="0" workbookViewId="0"/>
  </sheetViews>
  <sheetFormatPr defaultColWidth="9.140625" defaultRowHeight="12.75" customHeight="1" x14ac:dyDescent="0.25"/>
  <cols>
    <col min="2" max="2" width="155.42578125" customWidth="1"/>
  </cols>
  <sheetData>
    <row r="2" spans="2:2" ht="81" customHeight="1" x14ac:dyDescent="0.25">
      <c r="B2" s="2" t="s">
        <v>2471</v>
      </c>
    </row>
    <row r="4" spans="2:2" ht="68.25" customHeight="1" x14ac:dyDescent="0.25">
      <c r="B4" s="71" t="s">
        <v>2472</v>
      </c>
    </row>
  </sheetData>
  <sheetProtection formatColumns="0" formatRows="0"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topLeftCell="B8" workbookViewId="0">
      <selection activeCell="K37" sqref="K37"/>
    </sheetView>
  </sheetViews>
  <sheetFormatPr defaultColWidth="9.140625" defaultRowHeight="11.25" customHeight="1" x14ac:dyDescent="0.25"/>
  <cols>
    <col min="1" max="1" width="18.140625" hidden="1" customWidth="1"/>
    <col min="2" max="2" width="3.5703125" customWidth="1"/>
    <col min="3" max="3" width="40.5703125" customWidth="1"/>
    <col min="4" max="4" width="48.42578125" customWidth="1"/>
    <col min="5" max="5" width="35.85546875" hidden="1" customWidth="1"/>
    <col min="6" max="6" width="38.28515625" hidden="1" customWidth="1"/>
    <col min="10" max="10" width="8.28515625" hidden="1" customWidth="1"/>
  </cols>
  <sheetData>
    <row r="1" spans="3:5" ht="11.25" hidden="1" customHeight="1" x14ac:dyDescent="0.15">
      <c r="C1" s="3"/>
      <c r="D1" s="4"/>
      <c r="E1" s="5" t="s">
        <v>2473</v>
      </c>
    </row>
    <row r="2" spans="3:5" ht="11.25" hidden="1" customHeight="1" x14ac:dyDescent="0.15">
      <c r="C2" s="3"/>
      <c r="D2" s="4"/>
    </row>
    <row r="3" spans="3:5" ht="11.25" hidden="1" customHeight="1" x14ac:dyDescent="0.15">
      <c r="C3" s="3"/>
      <c r="D3" s="4"/>
    </row>
    <row r="4" spans="3:5" ht="11.25" hidden="1" customHeight="1" x14ac:dyDescent="0.15">
      <c r="C4" s="3"/>
      <c r="D4" s="4"/>
    </row>
    <row r="5" spans="3:5" ht="11.25" hidden="1" customHeight="1" x14ac:dyDescent="0.15">
      <c r="C5" s="3"/>
      <c r="D5" s="4"/>
    </row>
    <row r="6" spans="3:5" ht="11.25" hidden="1" customHeight="1" x14ac:dyDescent="0.15">
      <c r="C6" s="3"/>
      <c r="D6" s="4"/>
    </row>
    <row r="7" spans="3:5" ht="11.25" hidden="1" customHeight="1" x14ac:dyDescent="0.15">
      <c r="C7" s="3"/>
      <c r="D7" s="4"/>
    </row>
    <row r="8" spans="3:5" ht="15.75" customHeight="1" x14ac:dyDescent="0.15">
      <c r="C8" s="3"/>
      <c r="D8" s="6"/>
    </row>
    <row r="9" spans="3:5" ht="18.75" customHeight="1" x14ac:dyDescent="0.25">
      <c r="C9" s="246" t="s">
        <v>2474</v>
      </c>
      <c r="D9" s="246"/>
    </row>
    <row r="10" spans="3:5" ht="3" customHeight="1" x14ac:dyDescent="0.15">
      <c r="C10" s="3"/>
      <c r="D10" s="247"/>
    </row>
    <row r="11" spans="3:5" ht="4.5" customHeight="1" x14ac:dyDescent="0.25">
      <c r="C11" s="7"/>
      <c r="D11" s="248"/>
    </row>
    <row r="12" spans="3:5" ht="20.25" customHeight="1" x14ac:dyDescent="0.25">
      <c r="C12" s="8" t="s">
        <v>2475</v>
      </c>
      <c r="D12" s="9" t="s">
        <v>147</v>
      </c>
    </row>
    <row r="13" spans="3:5" ht="5.25" customHeight="1" x14ac:dyDescent="0.25"/>
    <row r="14" spans="3:5" ht="22.5" customHeight="1" x14ac:dyDescent="0.25">
      <c r="C14" s="8" t="s">
        <v>2476</v>
      </c>
      <c r="D14" s="216" t="s">
        <v>20</v>
      </c>
    </row>
    <row r="15" spans="3:5" ht="5.25" customHeight="1" x14ac:dyDescent="0.15">
      <c r="C15" s="8"/>
      <c r="D15" s="4"/>
    </row>
    <row r="16" spans="3:5" ht="22.5" customHeight="1" x14ac:dyDescent="0.25">
      <c r="C16" s="11" t="s">
        <v>2477</v>
      </c>
      <c r="D16" s="217">
        <v>2019</v>
      </c>
    </row>
    <row r="17" spans="3:6" ht="5.25" customHeight="1" x14ac:dyDescent="0.25">
      <c r="C17" s="8"/>
      <c r="D17" s="12"/>
    </row>
    <row r="18" spans="3:6" ht="20.25" customHeight="1" x14ac:dyDescent="0.25">
      <c r="C18" s="8" t="s">
        <v>2478</v>
      </c>
      <c r="D18" s="13" t="s">
        <v>2479</v>
      </c>
    </row>
    <row r="19" spans="3:6" ht="5.25" customHeight="1" x14ac:dyDescent="0.25">
      <c r="C19" s="8"/>
      <c r="D19" s="12"/>
    </row>
    <row r="20" spans="3:6" ht="20.25" customHeight="1" x14ac:dyDescent="0.25">
      <c r="C20" s="8" t="s">
        <v>2480</v>
      </c>
      <c r="D20" s="14">
        <v>2022</v>
      </c>
    </row>
    <row r="21" spans="3:6" ht="5.25" customHeight="1" x14ac:dyDescent="0.25"/>
    <row r="22" spans="3:6" ht="20.25" customHeight="1" x14ac:dyDescent="0.25">
      <c r="C22" s="11" t="s">
        <v>2481</v>
      </c>
      <c r="D22" s="13" t="s">
        <v>2482</v>
      </c>
    </row>
    <row r="23" spans="3:6" ht="5.25" customHeight="1" x14ac:dyDescent="0.15">
      <c r="C23" s="15"/>
      <c r="D23" s="4"/>
    </row>
    <row r="24" spans="3:6" ht="20.25" customHeight="1" x14ac:dyDescent="0.25">
      <c r="C24" s="16" t="s">
        <v>2483</v>
      </c>
      <c r="D24" s="218" t="s">
        <v>2484</v>
      </c>
      <c r="F24" s="5" t="s">
        <v>2232</v>
      </c>
    </row>
    <row r="25" spans="3:6" ht="1.5" customHeight="1" x14ac:dyDescent="0.25"/>
    <row r="26" spans="3:6" ht="20.25" customHeight="1" x14ac:dyDescent="0.25">
      <c r="C26" s="16" t="s">
        <v>2485</v>
      </c>
      <c r="D26" s="13" t="s">
        <v>2233</v>
      </c>
    </row>
    <row r="27" spans="3:6" ht="42" hidden="1" customHeight="1" x14ac:dyDescent="0.25">
      <c r="C27" s="16" t="s">
        <v>2486</v>
      </c>
      <c r="D27" s="219"/>
    </row>
    <row r="28" spans="3:6" ht="20.25" customHeight="1" x14ac:dyDescent="0.25">
      <c r="C28" s="16" t="s">
        <v>2487</v>
      </c>
      <c r="D28" s="13" t="s">
        <v>2234</v>
      </c>
    </row>
    <row r="29" spans="3:6" ht="20.25" customHeight="1" x14ac:dyDescent="0.25">
      <c r="C29" s="16" t="s">
        <v>2488</v>
      </c>
      <c r="D29" s="13" t="s">
        <v>684</v>
      </c>
    </row>
    <row r="30" spans="3:6" ht="20.25" hidden="1" customHeight="1" x14ac:dyDescent="0.25">
      <c r="C30" s="11" t="s">
        <v>2489</v>
      </c>
      <c r="D30" s="13"/>
    </row>
    <row r="31" spans="3:6" ht="5.25" customHeight="1" x14ac:dyDescent="0.25">
      <c r="C31" s="11"/>
    </row>
    <row r="32" spans="3:6" ht="20.25" customHeight="1" x14ac:dyDescent="0.25">
      <c r="D32" s="17" t="s">
        <v>2490</v>
      </c>
    </row>
    <row r="33" spans="3:4" ht="20.25" customHeight="1" x14ac:dyDescent="0.25">
      <c r="C33" s="16" t="s">
        <v>2491</v>
      </c>
      <c r="D33" s="220" t="s">
        <v>2492</v>
      </c>
    </row>
    <row r="34" spans="3:4" ht="20.25" customHeight="1" x14ac:dyDescent="0.25">
      <c r="C34" s="16" t="s">
        <v>2493</v>
      </c>
      <c r="D34" s="220" t="s">
        <v>2492</v>
      </c>
    </row>
    <row r="35" spans="3:4" ht="5.25" customHeight="1" x14ac:dyDescent="0.25">
      <c r="C35" s="18"/>
      <c r="D35" s="19"/>
    </row>
    <row r="36" spans="3:4" ht="20.25" customHeight="1" x14ac:dyDescent="0.25">
      <c r="C36" s="18"/>
      <c r="D36" s="20" t="s">
        <v>2494</v>
      </c>
    </row>
    <row r="37" spans="3:4" ht="20.25" customHeight="1" x14ac:dyDescent="0.25">
      <c r="C37" s="11" t="s">
        <v>2495</v>
      </c>
      <c r="D37" s="220" t="s">
        <v>2496</v>
      </c>
    </row>
    <row r="38" spans="3:4" ht="20.25" customHeight="1" x14ac:dyDescent="0.25">
      <c r="C38" s="11" t="s">
        <v>2497</v>
      </c>
      <c r="D38" s="21" t="s">
        <v>2498</v>
      </c>
    </row>
    <row r="39" spans="3:4" ht="20.25" customHeight="1" x14ac:dyDescent="0.25">
      <c r="C39" s="11" t="s">
        <v>2499</v>
      </c>
      <c r="D39" s="21" t="s">
        <v>2500</v>
      </c>
    </row>
    <row r="40" spans="3:4" ht="5.25" customHeight="1" x14ac:dyDescent="0.25">
      <c r="C40" s="18"/>
      <c r="D40" s="19"/>
    </row>
    <row r="41" spans="3:4" ht="20.25" customHeight="1" x14ac:dyDescent="0.25">
      <c r="D41" s="1" t="s">
        <v>2501</v>
      </c>
    </row>
    <row r="42" spans="3:4" ht="20.25" customHeight="1" x14ac:dyDescent="0.25">
      <c r="C42" s="16" t="s">
        <v>2495</v>
      </c>
      <c r="D42" s="220" t="s">
        <v>2502</v>
      </c>
    </row>
    <row r="43" spans="3:4" ht="20.25" customHeight="1" x14ac:dyDescent="0.25">
      <c r="C43" s="16" t="s">
        <v>2499</v>
      </c>
      <c r="D43" s="21" t="s">
        <v>2503</v>
      </c>
    </row>
    <row r="44" spans="3:4" ht="5.25" customHeight="1" x14ac:dyDescent="0.25">
      <c r="C44" s="18"/>
      <c r="D44" s="19"/>
    </row>
    <row r="45" spans="3:4" ht="30" customHeight="1" x14ac:dyDescent="0.25">
      <c r="C45" s="18"/>
      <c r="D45" s="20" t="s">
        <v>2504</v>
      </c>
    </row>
    <row r="46" spans="3:4" ht="20.25" customHeight="1" x14ac:dyDescent="0.25">
      <c r="C46" s="8" t="s">
        <v>2495</v>
      </c>
      <c r="D46" s="220" t="s">
        <v>2505</v>
      </c>
    </row>
    <row r="47" spans="3:4" ht="20.25" customHeight="1" x14ac:dyDescent="0.25">
      <c r="C47" s="8" t="s">
        <v>2497</v>
      </c>
      <c r="D47" s="220" t="s">
        <v>2506</v>
      </c>
    </row>
    <row r="48" spans="3:4" ht="20.25" customHeight="1" x14ac:dyDescent="0.25">
      <c r="C48" s="8" t="s">
        <v>2499</v>
      </c>
      <c r="D48" s="220" t="s">
        <v>2507</v>
      </c>
    </row>
    <row r="49" spans="3:4" ht="20.25" customHeight="1" x14ac:dyDescent="0.25">
      <c r="C49" s="8" t="s">
        <v>2508</v>
      </c>
      <c r="D49" s="21" t="s">
        <v>2509</v>
      </c>
    </row>
  </sheetData>
  <sheetProtection formatColumns="0" formatRows="0" insertRows="0" deleteColumns="0" deleteRows="0" sort="0" autoFilter="0"/>
  <mergeCells count="2">
    <mergeCell ref="C9:D9"/>
    <mergeCell ref="D10:D11"/>
  </mergeCells>
  <dataValidations count="2">
    <dataValidation allowBlank="1" sqref="D28:D30 D32"/>
    <dataValidation type="textLength" operator="lessThanOrEqual" allowBlank="1" showInputMessage="1" showErrorMessage="1" errorTitle="Ошибка" error="Допускается ввод не более 900 символов!" sqref="D43 D38:D39 D49 D27">
      <formula1>900</formula1>
    </dataValidation>
  </dataValidations>
  <printOptions horizontalCentered="1"/>
  <pageMargins left="0.24" right="0.24" top="0.24" bottom="0.24" header="0.24" footer="0.24"/>
  <pageSetup paperSize="9" scale="75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O47"/>
  <sheetViews>
    <sheetView showGridLines="0" topLeftCell="F9" workbookViewId="0"/>
  </sheetViews>
  <sheetFormatPr defaultColWidth="9.140625" defaultRowHeight="11.25" customHeight="1" x14ac:dyDescent="0.25"/>
  <cols>
    <col min="1" max="5" width="7.7109375" hidden="1" customWidth="1"/>
    <col min="6" max="6" width="2" customWidth="1"/>
    <col min="7" max="7" width="6.7109375" customWidth="1"/>
    <col min="8" max="8" width="107.7109375" customWidth="1"/>
    <col min="9" max="9" width="0.85546875" customWidth="1"/>
    <col min="10" max="14" width="11.7109375" customWidth="1"/>
    <col min="15" max="15" width="1.42578125" customWidth="1"/>
  </cols>
  <sheetData>
    <row r="1" spans="7:15" ht="11.25" hidden="1" customHeight="1" x14ac:dyDescent="0.25"/>
    <row r="2" spans="7:15" ht="11.25" hidden="1" customHeight="1" x14ac:dyDescent="0.25"/>
    <row r="3" spans="7:15" ht="11.25" hidden="1" customHeight="1" x14ac:dyDescent="0.25"/>
    <row r="4" spans="7:15" ht="11.25" hidden="1" customHeight="1" x14ac:dyDescent="0.25"/>
    <row r="5" spans="7:15" ht="11.25" hidden="1" customHeight="1" x14ac:dyDescent="0.25"/>
    <row r="6" spans="7:15" ht="11.25" hidden="1" customHeight="1" x14ac:dyDescent="0.25"/>
    <row r="7" spans="7:15" ht="11.25" hidden="1" customHeight="1" x14ac:dyDescent="0.25"/>
    <row r="8" spans="7:15" ht="11.25" hidden="1" customHeight="1" x14ac:dyDescent="0.25"/>
    <row r="9" spans="7:15" ht="11.25" customHeight="1" x14ac:dyDescent="0.25">
      <c r="J9" s="123"/>
      <c r="K9" s="123"/>
      <c r="L9" s="123"/>
      <c r="N9" s="124"/>
      <c r="O9" s="124"/>
    </row>
    <row r="10" spans="7:15" ht="20.25" customHeight="1" x14ac:dyDescent="0.25">
      <c r="G10" s="253" t="s">
        <v>2510</v>
      </c>
      <c r="H10" s="253"/>
      <c r="I10" s="253"/>
      <c r="J10" s="253"/>
      <c r="K10" s="253"/>
      <c r="L10" s="253"/>
      <c r="M10" s="253"/>
      <c r="N10" s="253"/>
    </row>
    <row r="11" spans="7:15" ht="3.75" customHeight="1" x14ac:dyDescent="0.25">
      <c r="G11" s="245"/>
      <c r="H11" s="245"/>
      <c r="J11" s="125"/>
      <c r="K11" s="126"/>
      <c r="L11" s="126"/>
      <c r="M11" s="127"/>
      <c r="N11" s="126"/>
    </row>
    <row r="12" spans="7:15" ht="15" customHeight="1" x14ac:dyDescent="0.25">
      <c r="G12" s="254" t="s">
        <v>2511</v>
      </c>
      <c r="H12" s="254" t="s">
        <v>2512</v>
      </c>
      <c r="J12" s="256" t="str">
        <f>IF(FIRST_PERIOD_IN_FACT="","Не определено",FIRST_PERIOD_IN_FACT)&amp;" год"</f>
        <v>2022 год</v>
      </c>
      <c r="K12" s="256"/>
      <c r="L12" s="256"/>
      <c r="M12" s="256"/>
      <c r="N12" s="256"/>
    </row>
    <row r="13" spans="7:15" ht="15" customHeight="1" x14ac:dyDescent="0.25">
      <c r="G13" s="254"/>
      <c r="H13" s="254"/>
      <c r="J13" s="257" t="s">
        <v>2513</v>
      </c>
      <c r="K13" s="257"/>
      <c r="L13" s="257" t="s">
        <v>2514</v>
      </c>
      <c r="M13" s="259" t="s">
        <v>2515</v>
      </c>
      <c r="N13" s="261" t="s">
        <v>2516</v>
      </c>
    </row>
    <row r="14" spans="7:15" ht="25.5" customHeight="1" x14ac:dyDescent="0.25">
      <c r="G14" s="255"/>
      <c r="H14" s="255"/>
      <c r="J14" s="128" t="s">
        <v>2517</v>
      </c>
      <c r="K14" s="128" t="s">
        <v>2518</v>
      </c>
      <c r="L14" s="258"/>
      <c r="M14" s="260"/>
      <c r="N14" s="262"/>
    </row>
    <row r="15" spans="7:15" ht="1.5" customHeight="1" x14ac:dyDescent="0.25">
      <c r="G15" s="129"/>
      <c r="H15" s="129"/>
      <c r="J15" s="130"/>
      <c r="K15" s="130"/>
      <c r="L15" s="130"/>
      <c r="M15" s="131"/>
      <c r="N15" s="132"/>
    </row>
    <row r="16" spans="7:15" ht="25.5" customHeight="1" x14ac:dyDescent="0.25">
      <c r="G16" s="133" t="s">
        <v>44</v>
      </c>
      <c r="H16" s="134" t="s">
        <v>2519</v>
      </c>
      <c r="J16" s="135"/>
      <c r="K16" s="135"/>
      <c r="L16" s="135"/>
      <c r="M16" s="56"/>
      <c r="N16" s="136">
        <f>(N18+N19)/2</f>
        <v>2</v>
      </c>
    </row>
    <row r="17" spans="7:14" ht="15" customHeight="1" x14ac:dyDescent="0.25">
      <c r="G17" s="137"/>
      <c r="H17" s="134" t="s">
        <v>2520</v>
      </c>
      <c r="J17" s="138"/>
      <c r="K17" s="138"/>
      <c r="L17" s="138"/>
      <c r="M17" s="30"/>
      <c r="N17" s="139"/>
    </row>
    <row r="18" spans="7:14" ht="25.5" customHeight="1" x14ac:dyDescent="0.25">
      <c r="G18" s="31" t="s">
        <v>222</v>
      </c>
      <c r="H18" s="140" t="s">
        <v>2521</v>
      </c>
      <c r="J18" s="141"/>
      <c r="K18" s="141"/>
      <c r="L18" s="142">
        <f>IF(K18&gt;0,J18/K18*100,IF(J18=0,100,120))</f>
        <v>100</v>
      </c>
      <c r="M18" s="30" t="s">
        <v>2522</v>
      </c>
      <c r="N18" s="142">
        <f>IF(L18&lt;80,3,IF(L18&lt;=120,2,1))</f>
        <v>2</v>
      </c>
    </row>
    <row r="19" spans="7:14" ht="25.5" customHeight="1" x14ac:dyDescent="0.25">
      <c r="G19" s="31" t="s">
        <v>2523</v>
      </c>
      <c r="H19" s="140" t="s">
        <v>2524</v>
      </c>
      <c r="J19" s="143"/>
      <c r="K19" s="143"/>
      <c r="L19" s="142">
        <f>IF(K19&gt;0,J19/K19*100,IF(J19=0,100,120))</f>
        <v>100</v>
      </c>
      <c r="M19" s="30" t="s">
        <v>2522</v>
      </c>
      <c r="N19" s="142">
        <f>IF(L19&lt;80,3,IF(L19&lt;=120,2,1))</f>
        <v>2</v>
      </c>
    </row>
    <row r="20" spans="7:14" ht="15" customHeight="1" x14ac:dyDescent="0.25">
      <c r="G20" s="31"/>
      <c r="H20" s="140" t="s">
        <v>2525</v>
      </c>
      <c r="J20" s="144"/>
      <c r="K20" s="145"/>
      <c r="L20" s="139"/>
      <c r="M20" s="30"/>
      <c r="N20" s="139"/>
    </row>
    <row r="21" spans="7:14" ht="15" customHeight="1" x14ac:dyDescent="0.25">
      <c r="G21" s="31" t="s">
        <v>2526</v>
      </c>
      <c r="H21" s="146" t="s">
        <v>2527</v>
      </c>
      <c r="J21" s="143"/>
      <c r="K21" s="143"/>
      <c r="L21" s="142">
        <f>IF(K21&gt;0,J21/K21*100,IF(J21=0,100,120))</f>
        <v>100</v>
      </c>
      <c r="M21" s="30"/>
      <c r="N21" s="139"/>
    </row>
    <row r="22" spans="7:14" ht="35.25" customHeight="1" x14ac:dyDescent="0.25">
      <c r="G22" s="31" t="s">
        <v>2528</v>
      </c>
      <c r="H22" s="146" t="s">
        <v>2529</v>
      </c>
      <c r="J22" s="147"/>
      <c r="K22" s="147"/>
      <c r="L22" s="142">
        <f>IF(K22&gt;0,J22/K22*100,IF(J22=0,100,120))</f>
        <v>100</v>
      </c>
      <c r="M22" s="30"/>
      <c r="N22" s="139"/>
    </row>
    <row r="23" spans="7:14" ht="15" customHeight="1" x14ac:dyDescent="0.25">
      <c r="G23" s="31" t="s">
        <v>2530</v>
      </c>
      <c r="H23" s="146" t="s">
        <v>2531</v>
      </c>
      <c r="J23" s="143"/>
      <c r="K23" s="143"/>
      <c r="L23" s="142">
        <f>IF(K23&gt;0,J23/K23*100,IF(J23=0,100,120))</f>
        <v>100</v>
      </c>
      <c r="M23" s="30"/>
      <c r="N23" s="139"/>
    </row>
    <row r="24" spans="7:14" ht="25.5" customHeight="1" x14ac:dyDescent="0.25">
      <c r="G24" s="31" t="s">
        <v>2532</v>
      </c>
      <c r="H24" s="146" t="s">
        <v>2533</v>
      </c>
      <c r="J24" s="143"/>
      <c r="K24" s="143"/>
      <c r="L24" s="142">
        <f>IF(K24&gt;0,J24/K24*100,IF(J24=0,100,120))</f>
        <v>100</v>
      </c>
      <c r="M24" s="30"/>
      <c r="N24" s="139"/>
    </row>
    <row r="25" spans="7:14" ht="25.5" customHeight="1" x14ac:dyDescent="0.25">
      <c r="G25" s="137" t="s">
        <v>2534</v>
      </c>
      <c r="H25" s="148" t="s">
        <v>2535</v>
      </c>
      <c r="J25" s="144"/>
      <c r="K25" s="145"/>
      <c r="L25" s="139"/>
      <c r="M25" s="30"/>
      <c r="N25" s="149">
        <f>(N27+N28+N29)/3</f>
        <v>2</v>
      </c>
    </row>
    <row r="26" spans="7:14" ht="15" customHeight="1" x14ac:dyDescent="0.25">
      <c r="G26" s="137"/>
      <c r="H26" s="148" t="s">
        <v>2520</v>
      </c>
      <c r="J26" s="144"/>
      <c r="K26" s="145"/>
      <c r="L26" s="139"/>
      <c r="M26" s="30"/>
      <c r="N26" s="139"/>
    </row>
    <row r="27" spans="7:14" ht="15" customHeight="1" x14ac:dyDescent="0.25">
      <c r="G27" s="31" t="s">
        <v>2536</v>
      </c>
      <c r="H27" s="140" t="s">
        <v>2537</v>
      </c>
      <c r="J27" s="147"/>
      <c r="K27" s="147"/>
      <c r="L27" s="142">
        <f>IF(K27&gt;0,J27/K27*100,IF(J27=0,100,120))</f>
        <v>100</v>
      </c>
      <c r="M27" s="30" t="s">
        <v>2522</v>
      </c>
      <c r="N27" s="142">
        <f>IF(L27&lt;80,3,IF(L27&lt;=120,2,1))</f>
        <v>2</v>
      </c>
    </row>
    <row r="28" spans="7:14" ht="25.5" customHeight="1" x14ac:dyDescent="0.25">
      <c r="G28" s="31" t="s">
        <v>2538</v>
      </c>
      <c r="H28" s="140" t="s">
        <v>2539</v>
      </c>
      <c r="J28" s="147"/>
      <c r="K28" s="147"/>
      <c r="L28" s="142">
        <f>IF(K28&gt;0,J28/K28*100,IF(J28=0,100,120))</f>
        <v>100</v>
      </c>
      <c r="M28" s="30" t="s">
        <v>2522</v>
      </c>
      <c r="N28" s="142">
        <f>IF(L28&lt;80,3,IF(L28&lt;=120,2,1))</f>
        <v>2</v>
      </c>
    </row>
    <row r="29" spans="7:14" ht="25.5" customHeight="1" x14ac:dyDescent="0.25">
      <c r="G29" s="31" t="s">
        <v>2540</v>
      </c>
      <c r="H29" s="140" t="s">
        <v>2541</v>
      </c>
      <c r="J29" s="147"/>
      <c r="K29" s="147"/>
      <c r="L29" s="142">
        <f>IF(K29&gt;0,J29/K29*100,IF(J29=0,100,120))</f>
        <v>100</v>
      </c>
      <c r="M29" s="30" t="s">
        <v>2522</v>
      </c>
      <c r="N29" s="142">
        <f>IF(L29&lt;80,3,IF(L29&lt;=120,2,1))</f>
        <v>2</v>
      </c>
    </row>
    <row r="30" spans="7:14" ht="25.5" customHeight="1" x14ac:dyDescent="0.25">
      <c r="G30" s="137" t="s">
        <v>162</v>
      </c>
      <c r="H30" s="148" t="s">
        <v>2542</v>
      </c>
      <c r="J30" s="147"/>
      <c r="K30" s="147"/>
      <c r="L30" s="142">
        <f>IF(K30&gt;0,J30/K30*100,IF(J30=0,100,120))</f>
        <v>100</v>
      </c>
      <c r="M30" s="30" t="s">
        <v>2522</v>
      </c>
      <c r="N30" s="142">
        <f>IF(L30&lt;80,3,IF(L30&lt;=120,2,1))</f>
        <v>2</v>
      </c>
    </row>
    <row r="31" spans="7:14" ht="25.5" customHeight="1" x14ac:dyDescent="0.25">
      <c r="G31" s="137" t="s">
        <v>164</v>
      </c>
      <c r="H31" s="148" t="s">
        <v>2543</v>
      </c>
      <c r="J31" s="147"/>
      <c r="K31" s="147"/>
      <c r="L31" s="142">
        <f>IF(K31&gt;0,J31/K31*100,IF(J31=0,100,120))</f>
        <v>100</v>
      </c>
      <c r="M31" s="30" t="s">
        <v>2522</v>
      </c>
      <c r="N31" s="142">
        <f>IF(L31&lt;80,3,IF(L31&lt;=120,2,1))</f>
        <v>2</v>
      </c>
    </row>
    <row r="32" spans="7:14" ht="25.5" customHeight="1" x14ac:dyDescent="0.25">
      <c r="G32" s="137" t="s">
        <v>167</v>
      </c>
      <c r="H32" s="148" t="s">
        <v>2544</v>
      </c>
      <c r="J32" s="150"/>
      <c r="K32" s="150"/>
      <c r="L32" s="142">
        <f>L33</f>
        <v>100</v>
      </c>
      <c r="M32" s="30" t="s">
        <v>2545</v>
      </c>
      <c r="N32" s="142">
        <f>N33</f>
        <v>2</v>
      </c>
    </row>
    <row r="33" spans="7:15" ht="35.25" customHeight="1" x14ac:dyDescent="0.25">
      <c r="G33" s="31" t="s">
        <v>2546</v>
      </c>
      <c r="H33" s="140" t="s">
        <v>2547</v>
      </c>
      <c r="J33" s="141"/>
      <c r="K33" s="141"/>
      <c r="L33" s="142">
        <f>IF(K33&gt;0,J33/K33*100,IF(J33=0,100,120))</f>
        <v>100</v>
      </c>
      <c r="M33" s="30" t="s">
        <v>2545</v>
      </c>
      <c r="N33" s="142">
        <f>IF(L33&gt;120,3,IF(L33&gt;=80,2,1))</f>
        <v>2</v>
      </c>
    </row>
    <row r="34" spans="7:15" ht="25.5" customHeight="1" x14ac:dyDescent="0.25">
      <c r="G34" s="137" t="s">
        <v>2548</v>
      </c>
      <c r="H34" s="148" t="s">
        <v>2549</v>
      </c>
      <c r="J34" s="144"/>
      <c r="K34" s="144"/>
      <c r="L34" s="139"/>
      <c r="M34" s="30"/>
      <c r="N34" s="149">
        <f>(N36+N37)/2</f>
        <v>2</v>
      </c>
    </row>
    <row r="35" spans="7:15" ht="15" customHeight="1" x14ac:dyDescent="0.25">
      <c r="G35" s="31"/>
      <c r="H35" s="151" t="s">
        <v>2520</v>
      </c>
      <c r="J35" s="144"/>
      <c r="K35" s="144"/>
      <c r="L35" s="139"/>
      <c r="M35" s="30"/>
      <c r="N35" s="139"/>
    </row>
    <row r="36" spans="7:15" ht="25.5" customHeight="1" x14ac:dyDescent="0.25">
      <c r="G36" s="31" t="s">
        <v>2550</v>
      </c>
      <c r="H36" s="140" t="s">
        <v>2551</v>
      </c>
      <c r="J36" s="141"/>
      <c r="K36" s="141"/>
      <c r="L36" s="142">
        <f>IF(K36&gt;0,J36/K36*100,IF(J36=0,100,120))</f>
        <v>100</v>
      </c>
      <c r="M36" s="30" t="s">
        <v>2545</v>
      </c>
      <c r="N36" s="142">
        <f>IF(L36&gt;120,3,IF(L36&gt;=80,2,1))</f>
        <v>2</v>
      </c>
    </row>
    <row r="37" spans="7:15" ht="35.25" customHeight="1" x14ac:dyDescent="0.25">
      <c r="G37" s="31" t="s">
        <v>2552</v>
      </c>
      <c r="H37" s="152" t="s">
        <v>2553</v>
      </c>
      <c r="J37" s="141"/>
      <c r="K37" s="141"/>
      <c r="L37" s="142">
        <f>IF(K37&gt;0,J37/K37*100,IF(J37=0,100,120))</f>
        <v>100</v>
      </c>
      <c r="M37" s="30" t="s">
        <v>2545</v>
      </c>
      <c r="N37" s="142">
        <f>IF(L37&gt;120,3,IF(L37&gt;=80,2,1))</f>
        <v>2</v>
      </c>
    </row>
    <row r="38" spans="7:15" ht="15" customHeight="1" x14ac:dyDescent="0.25">
      <c r="G38" s="137" t="s">
        <v>2554</v>
      </c>
      <c r="H38" s="148" t="s">
        <v>2555</v>
      </c>
      <c r="J38" s="138"/>
      <c r="K38" s="138"/>
      <c r="L38" s="138"/>
      <c r="M38" s="30"/>
      <c r="N38" s="149">
        <f>(N16+N25+N30+N31+N32+N34)/6</f>
        <v>2</v>
      </c>
    </row>
    <row r="39" spans="7:15" ht="5.25" customHeight="1" x14ac:dyDescent="0.25"/>
    <row r="40" spans="7:15" ht="30" customHeight="1" x14ac:dyDescent="0.15">
      <c r="G40" s="59"/>
      <c r="H40" s="4" t="str">
        <f>IF(LEN(ruk_dol)=0,"",ruk_dol)</f>
        <v>Директор</v>
      </c>
      <c r="I40" s="250" t="str">
        <f>IF(LEN(ruk_FIO)=0,"",ruk_FIO)</f>
        <v>Кокин Алексей Владимирович</v>
      </c>
      <c r="J40" s="250"/>
      <c r="K40" s="250"/>
      <c r="L40" s="251"/>
      <c r="M40" s="251"/>
      <c r="N40" s="251"/>
    </row>
    <row r="41" spans="7:15" ht="15" customHeight="1" x14ac:dyDescent="0.25">
      <c r="H41" s="61" t="s">
        <v>2497</v>
      </c>
      <c r="I41" s="252" t="s">
        <v>2556</v>
      </c>
      <c r="J41" s="245"/>
      <c r="K41" s="245"/>
      <c r="L41" s="252" t="s">
        <v>2557</v>
      </c>
      <c r="M41" s="245"/>
      <c r="N41" s="245"/>
    </row>
    <row r="42" spans="7:15" ht="11.25" customHeight="1" x14ac:dyDescent="0.25">
      <c r="G42" s="153"/>
      <c r="M42" s="153"/>
      <c r="N42" s="153"/>
      <c r="O42" s="153"/>
    </row>
    <row r="43" spans="7:15" ht="11.25" customHeight="1" x14ac:dyDescent="0.25">
      <c r="G43" s="249"/>
      <c r="H43" s="249"/>
      <c r="I43" s="58"/>
      <c r="J43" s="249"/>
      <c r="K43" s="249"/>
      <c r="L43" s="249"/>
      <c r="M43" s="249"/>
      <c r="N43" s="249"/>
      <c r="O43" s="58"/>
    </row>
    <row r="44" spans="7:15" ht="11.25" customHeight="1" x14ac:dyDescent="0.25">
      <c r="G44" s="154"/>
      <c r="H44" s="153"/>
      <c r="I44" s="153"/>
      <c r="N44" s="155"/>
      <c r="O44" s="155"/>
    </row>
    <row r="45" spans="7:15" ht="11.25" customHeight="1" x14ac:dyDescent="0.25">
      <c r="G45" s="249"/>
      <c r="H45" s="249"/>
      <c r="I45" s="58"/>
      <c r="J45" s="245"/>
      <c r="K45" s="245"/>
      <c r="L45" s="245"/>
      <c r="M45" s="245"/>
      <c r="N45" s="245"/>
    </row>
    <row r="46" spans="7:15" ht="11.25" customHeight="1" x14ac:dyDescent="0.25">
      <c r="G46" s="154"/>
      <c r="H46" s="153"/>
      <c r="I46" s="153"/>
    </row>
    <row r="47" spans="7:15" ht="11.25" customHeight="1" x14ac:dyDescent="0.25">
      <c r="G47" s="249"/>
      <c r="H47" s="249"/>
      <c r="I47" s="58"/>
    </row>
  </sheetData>
  <sheetProtection formatColumns="0" formatRows="0" insertRows="0" deleteColumns="0" deleteRows="0" sort="0" autoFilter="0"/>
  <mergeCells count="18">
    <mergeCell ref="G10:N10"/>
    <mergeCell ref="G11:H11"/>
    <mergeCell ref="G12:G14"/>
    <mergeCell ref="H12:H14"/>
    <mergeCell ref="J12:N12"/>
    <mergeCell ref="J13:K13"/>
    <mergeCell ref="L13:L14"/>
    <mergeCell ref="M13:M14"/>
    <mergeCell ref="N13:N14"/>
    <mergeCell ref="G45:H45"/>
    <mergeCell ref="J45:N45"/>
    <mergeCell ref="G47:H47"/>
    <mergeCell ref="I40:K40"/>
    <mergeCell ref="L40:N40"/>
    <mergeCell ref="I41:K41"/>
    <mergeCell ref="L41:N41"/>
    <mergeCell ref="G43:H43"/>
    <mergeCell ref="J43:N43"/>
  </mergeCells>
  <dataValidations count="3">
    <dataValidation type="whole" allowBlank="1" showErrorMessage="1" errorTitle="Ошибка" error="Допускается ввод только неотрицательных целых чисел!" sqref="J19:K19 J23:K24 J21:K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36:K37 J32:K33 J18:K18">
      <formula1>0</formula1>
      <formula2>9.99999999999999E+23</formula2>
    </dataValidation>
    <dataValidation type="list" allowBlank="1" showInputMessage="1" showErrorMessage="1" sqref="J22:K22 J27:K31">
      <formula1>"0,1"</formula1>
    </dataValidation>
  </dataValidations>
  <pageMargins left="0.75" right="0.75" top="1" bottom="1" header="0.5" footer="0.5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N41"/>
  <sheetViews>
    <sheetView showGridLines="0" topLeftCell="F9" workbookViewId="0"/>
  </sheetViews>
  <sheetFormatPr defaultColWidth="9.140625" defaultRowHeight="11.25" customHeight="1" x14ac:dyDescent="0.25"/>
  <cols>
    <col min="1" max="5" width="7.5703125" hidden="1" customWidth="1"/>
    <col min="6" max="6" width="1.42578125" customWidth="1"/>
    <col min="7" max="7" width="6.7109375" customWidth="1"/>
    <col min="8" max="8" width="96.5703125" customWidth="1"/>
    <col min="9" max="9" width="0.85546875" customWidth="1"/>
    <col min="10" max="10" width="13.28515625" customWidth="1"/>
    <col min="11" max="11" width="12.28515625" customWidth="1"/>
    <col min="12" max="12" width="10.7109375" customWidth="1"/>
    <col min="15" max="15" width="1.7109375" customWidth="1"/>
  </cols>
  <sheetData>
    <row r="1" spans="7:14" ht="17.25" hidden="1" customHeight="1" x14ac:dyDescent="0.25"/>
    <row r="2" spans="7:14" ht="17.25" hidden="1" customHeight="1" x14ac:dyDescent="0.25"/>
    <row r="3" spans="7:14" ht="17.25" hidden="1" customHeight="1" x14ac:dyDescent="0.25"/>
    <row r="4" spans="7:14" ht="17.25" hidden="1" customHeight="1" x14ac:dyDescent="0.25"/>
    <row r="5" spans="7:14" ht="17.25" hidden="1" customHeight="1" x14ac:dyDescent="0.25"/>
    <row r="6" spans="7:14" ht="17.25" hidden="1" customHeight="1" x14ac:dyDescent="0.25"/>
    <row r="7" spans="7:14" ht="17.25" hidden="1" customHeight="1" x14ac:dyDescent="0.25"/>
    <row r="8" spans="7:14" ht="17.25" hidden="1" customHeight="1" x14ac:dyDescent="0.25"/>
    <row r="9" spans="7:14" ht="17.25" customHeight="1" x14ac:dyDescent="0.25">
      <c r="J9" s="156"/>
      <c r="K9" s="156"/>
      <c r="L9" s="156"/>
      <c r="N9" s="157"/>
    </row>
    <row r="10" spans="7:14" ht="20.25" customHeight="1" x14ac:dyDescent="0.25">
      <c r="G10" s="263" t="s">
        <v>2558</v>
      </c>
      <c r="H10" s="263"/>
      <c r="I10" s="263"/>
      <c r="J10" s="263"/>
      <c r="K10" s="263"/>
      <c r="L10" s="263"/>
      <c r="M10" s="263"/>
      <c r="N10" s="263"/>
    </row>
    <row r="11" spans="7:14" ht="5.25" customHeight="1" x14ac:dyDescent="0.25">
      <c r="G11" s="245"/>
      <c r="H11" s="245"/>
      <c r="K11" s="158"/>
      <c r="L11" s="158"/>
      <c r="M11" s="159"/>
      <c r="N11" s="158"/>
    </row>
    <row r="12" spans="7:14" ht="15" customHeight="1" x14ac:dyDescent="0.25">
      <c r="G12" s="254" t="s">
        <v>2511</v>
      </c>
      <c r="H12" s="254" t="s">
        <v>2512</v>
      </c>
      <c r="J12" s="264" t="str">
        <f>IF(FIRST_PERIOD_IN_FACT="","Не определено",FIRST_PERIOD_IN_FACT)&amp;" год"</f>
        <v>2022 год</v>
      </c>
      <c r="K12" s="265"/>
      <c r="L12" s="265"/>
      <c r="M12" s="265"/>
      <c r="N12" s="266"/>
    </row>
    <row r="13" spans="7:14" ht="15" customHeight="1" x14ac:dyDescent="0.25">
      <c r="G13" s="254"/>
      <c r="H13" s="254"/>
      <c r="J13" s="267" t="s">
        <v>2513</v>
      </c>
      <c r="K13" s="267"/>
      <c r="L13" s="267" t="s">
        <v>2514</v>
      </c>
      <c r="M13" s="259" t="s">
        <v>2559</v>
      </c>
      <c r="N13" s="267" t="s">
        <v>2560</v>
      </c>
    </row>
    <row r="14" spans="7:14" ht="25.5" customHeight="1" x14ac:dyDescent="0.25">
      <c r="G14" s="254"/>
      <c r="H14" s="254"/>
      <c r="J14" s="31" t="s">
        <v>2561</v>
      </c>
      <c r="K14" s="31" t="s">
        <v>2562</v>
      </c>
      <c r="L14" s="254"/>
      <c r="M14" s="268"/>
      <c r="N14" s="254"/>
    </row>
    <row r="15" spans="7:14" ht="1.5" customHeight="1" x14ac:dyDescent="0.25"/>
    <row r="16" spans="7:14" ht="15" customHeight="1" x14ac:dyDescent="0.25">
      <c r="G16" s="137" t="s">
        <v>44</v>
      </c>
      <c r="H16" s="160" t="s">
        <v>2563</v>
      </c>
      <c r="J16" s="138"/>
      <c r="K16" s="138"/>
      <c r="L16" s="139"/>
      <c r="M16" s="30"/>
      <c r="N16" s="149">
        <f>(N18+N19+N22)/3</f>
        <v>0.5</v>
      </c>
    </row>
    <row r="17" spans="7:14" ht="15" customHeight="1" x14ac:dyDescent="0.25">
      <c r="G17" s="137"/>
      <c r="H17" s="160" t="s">
        <v>2520</v>
      </c>
      <c r="J17" s="138"/>
      <c r="K17" s="138"/>
      <c r="L17" s="139"/>
      <c r="M17" s="30"/>
      <c r="N17" s="138"/>
    </row>
    <row r="18" spans="7:14" ht="25.5" customHeight="1" x14ac:dyDescent="0.25">
      <c r="G18" s="31" t="s">
        <v>222</v>
      </c>
      <c r="H18" s="63" t="s">
        <v>2564</v>
      </c>
      <c r="J18" s="161"/>
      <c r="K18" s="161"/>
      <c r="L18" s="142">
        <f>IF(K18&gt;0,J18/K18*100,IF(J18=0,100,120))</f>
        <v>100</v>
      </c>
      <c r="M18" s="30" t="s">
        <v>2545</v>
      </c>
      <c r="N18" s="162">
        <f>IF(L18&gt;120,0.75,IF(L18&gt;=80,0.5,0.25))</f>
        <v>0.5</v>
      </c>
    </row>
    <row r="19" spans="7:14" ht="25.5" customHeight="1" x14ac:dyDescent="0.25">
      <c r="G19" s="31" t="s">
        <v>2523</v>
      </c>
      <c r="H19" s="63" t="s">
        <v>2565</v>
      </c>
      <c r="J19" s="138"/>
      <c r="K19" s="138"/>
      <c r="L19" s="139"/>
      <c r="M19" s="30" t="s">
        <v>2545</v>
      </c>
      <c r="N19" s="149">
        <f>AVERAGE(N20:N21)</f>
        <v>0.5</v>
      </c>
    </row>
    <row r="20" spans="7:14" ht="25.5" customHeight="1" x14ac:dyDescent="0.25">
      <c r="G20" s="31" t="s">
        <v>2526</v>
      </c>
      <c r="H20" s="163" t="s">
        <v>2566</v>
      </c>
      <c r="J20" s="161"/>
      <c r="K20" s="161"/>
      <c r="L20" s="142">
        <f>IF(K20&gt;0,J20/K20*100,IF(J20=0,100,120))</f>
        <v>100</v>
      </c>
      <c r="M20" s="30"/>
      <c r="N20" s="162">
        <f>IF(L20&gt;120,0.75,IF(L20&gt;=80,0.5,0.25))</f>
        <v>0.5</v>
      </c>
    </row>
    <row r="21" spans="7:14" ht="15" customHeight="1" x14ac:dyDescent="0.25">
      <c r="G21" s="31" t="s">
        <v>2528</v>
      </c>
      <c r="H21" s="163" t="s">
        <v>2567</v>
      </c>
      <c r="J21" s="161"/>
      <c r="K21" s="161"/>
      <c r="L21" s="142">
        <f>IF(K21&gt;0,J21/K21*100,IF(J21=0,100,120))</f>
        <v>100</v>
      </c>
      <c r="M21" s="30"/>
      <c r="N21" s="162">
        <f>IF(L21&lt;80,0.25,IF(L21&gt;=80,IF(L21&lt;=120,0.5,0.75)))</f>
        <v>0.5</v>
      </c>
    </row>
    <row r="22" spans="7:14" ht="35.25" customHeight="1" x14ac:dyDescent="0.25">
      <c r="G22" s="31" t="s">
        <v>2568</v>
      </c>
      <c r="H22" s="63" t="s">
        <v>2569</v>
      </c>
      <c r="J22" s="141"/>
      <c r="K22" s="141"/>
      <c r="L22" s="142">
        <f>IF(K22&gt;0,J22/K22*100,IF(J22=0,100,120))</f>
        <v>100</v>
      </c>
      <c r="M22" s="30" t="s">
        <v>2545</v>
      </c>
      <c r="N22" s="162">
        <f>IF(L22&gt;120,0.75,IF(L22&gt;=80,0.5,0.25))</f>
        <v>0.5</v>
      </c>
    </row>
    <row r="23" spans="7:14" ht="25.5" customHeight="1" x14ac:dyDescent="0.25">
      <c r="G23" s="137" t="s">
        <v>2534</v>
      </c>
      <c r="H23" s="164" t="s">
        <v>2570</v>
      </c>
      <c r="J23" s="165"/>
      <c r="K23" s="165"/>
      <c r="L23" s="142">
        <f>L24</f>
        <v>100</v>
      </c>
      <c r="M23" s="30" t="s">
        <v>2545</v>
      </c>
      <c r="N23" s="162">
        <f>N24</f>
        <v>0.5</v>
      </c>
    </row>
    <row r="24" spans="7:14" ht="25.5" customHeight="1" x14ac:dyDescent="0.25">
      <c r="G24" s="31" t="s">
        <v>2536</v>
      </c>
      <c r="H24" s="63" t="s">
        <v>2571</v>
      </c>
      <c r="J24" s="141"/>
      <c r="K24" s="141"/>
      <c r="L24" s="142">
        <f>IF(K24&gt;0,J24/K24*100,IF(J24=0,100,120))</f>
        <v>100</v>
      </c>
      <c r="M24" s="30" t="s">
        <v>2545</v>
      </c>
      <c r="N24" s="162">
        <f>IF(L24&gt;120,0.75,IF(L24&gt;=80,0.5,0.25))</f>
        <v>0.5</v>
      </c>
    </row>
    <row r="25" spans="7:14" ht="15" customHeight="1" x14ac:dyDescent="0.25">
      <c r="G25" s="137" t="s">
        <v>162</v>
      </c>
      <c r="H25" s="160" t="s">
        <v>2572</v>
      </c>
      <c r="J25" s="138"/>
      <c r="K25" s="138"/>
      <c r="L25" s="139"/>
      <c r="M25" s="30"/>
      <c r="N25" s="149">
        <f>(N27+N28)/2</f>
        <v>0.5</v>
      </c>
    </row>
    <row r="26" spans="7:14" ht="15" customHeight="1" x14ac:dyDescent="0.25">
      <c r="G26" s="137"/>
      <c r="H26" s="160" t="s">
        <v>2520</v>
      </c>
      <c r="J26" s="138"/>
      <c r="K26" s="138"/>
      <c r="L26" s="139"/>
      <c r="M26" s="30"/>
      <c r="N26" s="150"/>
    </row>
    <row r="27" spans="7:14" ht="25.5" customHeight="1" x14ac:dyDescent="0.25">
      <c r="G27" s="31" t="s">
        <v>2573</v>
      </c>
      <c r="H27" s="63" t="s">
        <v>2574</v>
      </c>
      <c r="J27" s="147"/>
      <c r="K27" s="147"/>
      <c r="L27" s="142">
        <f>IF(K27&gt;0,J27/K27*100,IF(J27=0,100,120))</f>
        <v>100</v>
      </c>
      <c r="M27" s="30" t="s">
        <v>2522</v>
      </c>
      <c r="N27" s="162">
        <f>IF(L27&lt;80,0.75,IF(L27&lt;=120,0.5,0.25))</f>
        <v>0.5</v>
      </c>
    </row>
    <row r="28" spans="7:14" ht="35.25" customHeight="1" x14ac:dyDescent="0.25">
      <c r="G28" s="31" t="s">
        <v>2575</v>
      </c>
      <c r="H28" s="63" t="s">
        <v>2576</v>
      </c>
      <c r="J28" s="141"/>
      <c r="K28" s="141"/>
      <c r="L28" s="142">
        <f>IF(K28&gt;0,J28/K28*100,IF(J28=0,100,120))</f>
        <v>100</v>
      </c>
      <c r="M28" s="30" t="s">
        <v>2545</v>
      </c>
      <c r="N28" s="162">
        <f>IF(L28&gt;120,0.75,IF(L28&gt;=80,0.5,0.25))</f>
        <v>0.5</v>
      </c>
    </row>
    <row r="29" spans="7:14" ht="25.5" customHeight="1" x14ac:dyDescent="0.25">
      <c r="G29" s="137" t="s">
        <v>164</v>
      </c>
      <c r="H29" s="160" t="s">
        <v>2577</v>
      </c>
      <c r="J29" s="165"/>
      <c r="K29" s="165"/>
      <c r="L29" s="142">
        <f>L30</f>
        <v>100</v>
      </c>
      <c r="M29" s="30" t="s">
        <v>2545</v>
      </c>
      <c r="N29" s="162">
        <f>N30</f>
        <v>0.2</v>
      </c>
    </row>
    <row r="30" spans="7:14" ht="35.25" customHeight="1" x14ac:dyDescent="0.25">
      <c r="G30" s="31" t="s">
        <v>2578</v>
      </c>
      <c r="H30" s="63" t="s">
        <v>2579</v>
      </c>
      <c r="J30" s="141"/>
      <c r="K30" s="141"/>
      <c r="L30" s="142">
        <f>IF(K30&gt;0,J30/K30*100,IF(J30=0,100,120))</f>
        <v>100</v>
      </c>
      <c r="M30" s="30" t="s">
        <v>2545</v>
      </c>
      <c r="N30" s="162">
        <f>IF(L30&gt;120,0.3,IF(L30&gt;=80,0.2,0.1))</f>
        <v>0.2</v>
      </c>
    </row>
    <row r="31" spans="7:14" ht="15" customHeight="1" x14ac:dyDescent="0.25">
      <c r="G31" s="137" t="s">
        <v>167</v>
      </c>
      <c r="H31" s="160" t="s">
        <v>2580</v>
      </c>
      <c r="J31" s="138"/>
      <c r="K31" s="138"/>
      <c r="L31" s="139"/>
      <c r="M31" s="30"/>
      <c r="N31" s="149">
        <f>(N16+N23+N25+N29)/4</f>
        <v>0.42499999999999999</v>
      </c>
    </row>
    <row r="32" spans="7:14" ht="5.25" customHeight="1" x14ac:dyDescent="0.25"/>
    <row r="33" spans="7:14" ht="30" customHeight="1" x14ac:dyDescent="0.15">
      <c r="G33" s="59"/>
      <c r="H33" s="4" t="str">
        <f>IF(LEN(ruk_dol)=0,"",ruk_dol)</f>
        <v>Директор</v>
      </c>
      <c r="I33" s="250"/>
      <c r="J33" s="250"/>
      <c r="K33" s="250"/>
      <c r="L33" s="251"/>
      <c r="M33" s="251"/>
      <c r="N33" s="251"/>
    </row>
    <row r="34" spans="7:14" ht="15" customHeight="1" x14ac:dyDescent="0.25">
      <c r="H34" s="61" t="s">
        <v>2497</v>
      </c>
      <c r="I34" s="245"/>
      <c r="J34" s="245"/>
      <c r="K34" s="245"/>
      <c r="L34" s="252" t="s">
        <v>2557</v>
      </c>
      <c r="M34" s="245"/>
      <c r="N34" s="245"/>
    </row>
    <row r="35" spans="7:14" ht="11.25" customHeight="1" x14ac:dyDescent="0.25">
      <c r="G35" s="153"/>
      <c r="H35" s="153"/>
      <c r="I35" s="153"/>
      <c r="N35" s="155"/>
    </row>
    <row r="36" spans="7:14" ht="11.25" customHeight="1" x14ac:dyDescent="0.25">
      <c r="G36" s="249"/>
      <c r="H36" s="249"/>
      <c r="I36" s="58"/>
      <c r="J36" s="249"/>
      <c r="K36" s="249"/>
      <c r="L36" s="249"/>
      <c r="M36" s="249"/>
      <c r="N36" s="249"/>
    </row>
    <row r="37" spans="7:14" ht="11.25" customHeight="1" x14ac:dyDescent="0.25">
      <c r="G37" s="154"/>
      <c r="H37" s="153"/>
      <c r="I37" s="153"/>
      <c r="N37" s="155"/>
    </row>
    <row r="38" spans="7:14" ht="11.25" customHeight="1" x14ac:dyDescent="0.25">
      <c r="G38" s="249"/>
      <c r="H38" s="249"/>
      <c r="I38" s="58"/>
      <c r="J38" s="245"/>
      <c r="K38" s="245"/>
      <c r="L38" s="245"/>
      <c r="M38" s="245"/>
      <c r="N38" s="245"/>
    </row>
    <row r="39" spans="7:14" ht="11.25" customHeight="1" x14ac:dyDescent="0.25">
      <c r="G39" s="154"/>
      <c r="H39" s="153"/>
      <c r="I39" s="153"/>
    </row>
    <row r="40" spans="7:14" ht="11.25" customHeight="1" x14ac:dyDescent="0.25">
      <c r="G40" s="249"/>
      <c r="H40" s="249"/>
      <c r="I40" s="58"/>
    </row>
    <row r="41" spans="7:14" ht="56.25" customHeight="1" x14ac:dyDescent="0.25"/>
  </sheetData>
  <sheetProtection formatColumns="0" formatRows="0" insertRows="0" deleteColumns="0" deleteRows="0" sort="0" autoFilter="0"/>
  <mergeCells count="18">
    <mergeCell ref="G10:N10"/>
    <mergeCell ref="G11:H11"/>
    <mergeCell ref="G12:G14"/>
    <mergeCell ref="H12:H14"/>
    <mergeCell ref="J12:N12"/>
    <mergeCell ref="J13:K13"/>
    <mergeCell ref="L13:L14"/>
    <mergeCell ref="M13:M14"/>
    <mergeCell ref="N13:N14"/>
    <mergeCell ref="G38:H38"/>
    <mergeCell ref="J38:N38"/>
    <mergeCell ref="G40:H40"/>
    <mergeCell ref="I33:K33"/>
    <mergeCell ref="L33:N33"/>
    <mergeCell ref="I34:K34"/>
    <mergeCell ref="L34:N34"/>
    <mergeCell ref="G36:H36"/>
    <mergeCell ref="J36:N36"/>
  </mergeCells>
  <dataValidations count="2">
    <dataValidation type="decimal" allowBlank="1" showErrorMessage="1" errorTitle="Ошибка" error="Допускается ввод только неотрицательных чисел!" sqref="J28:K30 J20:K24 J18:K18">
      <formula1>0</formula1>
      <formula2>9.99999999999999E+23</formula2>
    </dataValidation>
    <dataValidation type="list" allowBlank="1" showInputMessage="1" showErrorMessage="1" sqref="J27:K27">
      <formula1>"0,1"</formula1>
    </dataValidation>
  </dataValidations>
  <pageMargins left="0.75" right="0.75" top="0.98" bottom="0.98" header="0.51" footer="0.51"/>
  <pageSetup paperSize="9" scale="36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91</vt:i4>
      </vt:variant>
    </vt:vector>
  </HeadingPairs>
  <TitlesOfParts>
    <vt:vector size="110" baseType="lpstr">
      <vt:lpstr>TEHSHEET</vt:lpstr>
      <vt:lpstr>et_union</vt:lpstr>
      <vt:lpstr>REESTR_MO</vt:lpstr>
      <vt:lpstr>REESTR_ORG</vt:lpstr>
      <vt:lpstr>ATTACH_DOC</vt:lpstr>
      <vt:lpstr>Информация</vt:lpstr>
      <vt:lpstr>Титульный</vt:lpstr>
      <vt:lpstr>ф.2.1 ИндИнф (Ин)</vt:lpstr>
      <vt:lpstr>ф.2.2 ИндИспол (Ис)</vt:lpstr>
      <vt:lpstr>ф.2.3 ИндРезульт (Рс)</vt:lpstr>
      <vt:lpstr>ф.1.3 Ср.продолж.</vt:lpstr>
      <vt:lpstr>ф.8.1 Журнал учета</vt:lpstr>
      <vt:lpstr>ф.8.1.1 Ведомость_свод</vt:lpstr>
      <vt:lpstr>ф.8.3 Индикатив</vt:lpstr>
      <vt:lpstr>Ф.3.1Ф3.2 ПоказТехприс (Птпр)</vt:lpstr>
      <vt:lpstr>Форма 4.1 расч.</vt:lpstr>
      <vt:lpstr>Форма 4.2 расч.</vt:lpstr>
      <vt:lpstr>ф.1.9 Характеристика</vt:lpstr>
      <vt:lpstr>Ф9.1Ф9.2</vt:lpstr>
      <vt:lpstr>'ф.8.1 Журнал учета'!_ФильтрБазыДанных</vt:lpstr>
      <vt:lpstr>activity</vt:lpstr>
      <vt:lpstr>add_02</vt:lpstr>
      <vt:lpstr>add_04</vt:lpstr>
      <vt:lpstr>add_99_coms</vt:lpstr>
      <vt:lpstr>add_coms</vt:lpstr>
      <vt:lpstr>add_DOC</vt:lpstr>
      <vt:lpstr>bln_binary</vt:lpstr>
      <vt:lpstr>buh_FIO</vt:lpstr>
      <vt:lpstr>buh_tel</vt:lpstr>
      <vt:lpstr>DAY</vt:lpstr>
      <vt:lpstr>doc_list</vt:lpstr>
      <vt:lpstr>f_1_3_vis_reg_flags</vt:lpstr>
      <vt:lpstr>f_1_9_vis_reg_flags</vt:lpstr>
      <vt:lpstr>f_4_1_vis_reg_flags</vt:lpstr>
      <vt:lpstr>f_4_2_vis_reg_flags</vt:lpstr>
      <vt:lpstr>f_8_1_add_row</vt:lpstr>
      <vt:lpstr>f_8_1_ae</vt:lpstr>
      <vt:lpstr>f_8_1_count_to_reliability_org</vt:lpstr>
      <vt:lpstr>f_8_1_count_to_reliability_reg</vt:lpstr>
      <vt:lpstr>f_8_1_date1</vt:lpstr>
      <vt:lpstr>f_8_1_date2</vt:lpstr>
      <vt:lpstr>f_8_1_orgclick</vt:lpstr>
      <vt:lpstr>f_8_1_timeOFF</vt:lpstr>
      <vt:lpstr>f_8_1_URL</vt:lpstr>
      <vt:lpstr>f_8_1_vis_flags</vt:lpstr>
      <vt:lpstr>f_8_1_vis_reg_flags</vt:lpstr>
      <vt:lpstr>f_8_3_vis_reg_flags</vt:lpstr>
      <vt:lpstr>f_9_1_vis_reg_flags</vt:lpstr>
      <vt:lpstr>f_p_vis_reg_flags</vt:lpstr>
      <vt:lpstr>F1_3_F1_7_FACT</vt:lpstr>
      <vt:lpstr>F1_3_F1_7_FACT_BLOC_1</vt:lpstr>
      <vt:lpstr>F1_9_FACT_BLOC_1</vt:lpstr>
      <vt:lpstr>F2_1_PLAN_BLOC_1</vt:lpstr>
      <vt:lpstr>F2_2_PLAN_BLOC_1</vt:lpstr>
      <vt:lpstr>F2_3_PLAN_BLOC_1</vt:lpstr>
      <vt:lpstr>F3_FACT_BLOC_1</vt:lpstr>
      <vt:lpstr>FACT_YEAR</vt:lpstr>
      <vt:lpstr>fil</vt:lpstr>
      <vt:lpstr>fil_flag</vt:lpstr>
      <vt:lpstr>FIRST_PERIOD_IN_FACT</vt:lpstr>
      <vt:lpstr>FIRST_PERIOD_IN_LT</vt:lpstr>
      <vt:lpstr>FIRST_PERIOD_INDEX</vt:lpstr>
      <vt:lpstr>god</vt:lpstr>
      <vt:lpstr>inn</vt:lpstr>
      <vt:lpstr>isp_dol</vt:lpstr>
      <vt:lpstr>isp_FIO</vt:lpstr>
      <vt:lpstr>isp_mail</vt:lpstr>
      <vt:lpstr>isp_tel</vt:lpstr>
      <vt:lpstr>kpp</vt:lpstr>
      <vt:lpstr>kvartal</vt:lpstr>
      <vt:lpstr>LINK_DOC_MASK</vt:lpstr>
      <vt:lpstr>logic</vt:lpstr>
      <vt:lpstr>MONTH</vt:lpstr>
      <vt:lpstr>MONTH_CH</vt:lpstr>
      <vt:lpstr>org</vt:lpstr>
      <vt:lpstr>org_f_address</vt:lpstr>
      <vt:lpstr>ORG_ID</vt:lpstr>
      <vt:lpstr>org_u_address</vt:lpstr>
      <vt:lpstr>OVER_PERIOD_3</vt:lpstr>
      <vt:lpstr>OVER_PERIOD_4</vt:lpstr>
      <vt:lpstr>OVER_PERIOD_5</vt:lpstr>
      <vt:lpstr>Period</vt:lpstr>
      <vt:lpstr>PERIOD_LENGTH</vt:lpstr>
      <vt:lpstr>PERIOD_LIST</vt:lpstr>
      <vt:lpstr>PLAN_YEAR</vt:lpstr>
      <vt:lpstr>POSSIBLE_PERIOD_LENGTH</vt:lpstr>
      <vt:lpstr>REGION</vt:lpstr>
      <vt:lpstr>region_name</vt:lpstr>
      <vt:lpstr>REPORT_OWNER</vt:lpstr>
      <vt:lpstr>ruk_dol</vt:lpstr>
      <vt:lpstr>ruk_FIO</vt:lpstr>
      <vt:lpstr>ruk_tel</vt:lpstr>
      <vt:lpstr>SAX_PARSER_FEATURE</vt:lpstr>
      <vt:lpstr>selected_region</vt:lpstr>
      <vt:lpstr>SphereList</vt:lpstr>
      <vt:lpstr>SphereList_ru</vt:lpstr>
      <vt:lpstr>tariff_num</vt:lpstr>
      <vt:lpstr>TemplateState</vt:lpstr>
      <vt:lpstr>TestMode</vt:lpstr>
      <vt:lpstr>TIT_CONTACT</vt:lpstr>
      <vt:lpstr>TitHeader</vt:lpstr>
      <vt:lpstr>TYPE_OBGECT</vt:lpstr>
      <vt:lpstr>TYPE_TERMINATION</vt:lpstr>
      <vt:lpstr>VID_END_EE</vt:lpstr>
      <vt:lpstr>VID_OBJECT</vt:lpstr>
      <vt:lpstr>ws_02_add_row</vt:lpstr>
      <vt:lpstr>ws_02_Check_date</vt:lpstr>
      <vt:lpstr>XML_DICTIONARIES_LIST_TAG_NAMES</vt:lpstr>
      <vt:lpstr>XML_MR_MO_OKTMO_LIST_TAG_NAMES</vt:lpstr>
      <vt:lpstr>XML_ORG_LIST_TAG_NAMES</vt:lpstr>
    </vt:vector>
  </TitlesOfParts>
  <Company>РОИВ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уровня надежности и качества поставляемых товаров и услуг</dc:title>
  <dc:subject>Расчет уровня надежности и качества поставляемых товаров и услуг</dc:subject>
  <dc:creator>admin</dc:creator>
  <cp:lastModifiedBy>Петров СВ</cp:lastModifiedBy>
  <cp:lastPrinted>2011-04-04T06:36:20Z</cp:lastPrinted>
  <dcterms:created xsi:type="dcterms:W3CDTF">2004-05-21T07:18:45Z</dcterms:created>
  <dcterms:modified xsi:type="dcterms:W3CDTF">2023-06-19T01:36:29Z</dcterms:modified>
</cp:coreProperties>
</file>