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Бух\Desktop\58. Тариф\Тариф 2024\"/>
    </mc:Choice>
  </mc:AlternateContent>
  <xr:revisionPtr revIDLastSave="0" documentId="8_{1AE6AB7E-D366-4345-A034-13CD1535258E}" xr6:coauthVersionLast="47" xr6:coauthVersionMax="47" xr10:uidLastSave="{00000000-0000-0000-0000-000000000000}"/>
  <bookViews>
    <workbookView xWindow="-108" yWindow="-108" windowWidth="23256" windowHeight="12576" xr2:uid="{BB7C333C-74F9-431B-90DA-FD614757EF99}"/>
  </bookViews>
  <sheets>
    <sheet name="Форма раскрытия информации" sheetId="1" r:id="rId1"/>
  </sheets>
  <externalReferences>
    <externalReference r:id="rId2"/>
  </externalReferences>
  <definedNames>
    <definedName name="amortKeyTS">[1]TEHSHEET!$E$48</definedName>
    <definedName name="BACE">[1]TEHSHEET!$G$51:$G$53</definedName>
    <definedName name="BASIS_INSTALL">[1]TEHSHEET!$Q$21:$Q$24</definedName>
    <definedName name="doc_list">[1]TEHSHEET!$Q$29:$Q$30</definedName>
    <definedName name="FIRST_PERIOD_IN_LT">[1]Титульный!$E$21</definedName>
    <definedName name="flag_data_wsInfo">'Форма раскрытия информации'!$I$18</definedName>
    <definedName name="flag_data_wsP14">'[1]П1.4'!$I$17</definedName>
    <definedName name="flag_end_wsInfo">'Форма раскрытия информации'!$O$82</definedName>
    <definedName name="FORM_INF_DISCL_vis_reg_flags">'Форма раскрытия информации'!$A$18:$A$20</definedName>
    <definedName name="god">[1]Титульный!$E$25</definedName>
    <definedName name="GOD_BAZUR">[1]Титульный!$E$22</definedName>
    <definedName name="GROUP_AMORT">[1]TEHSHEET!$V$3:$V$12</definedName>
    <definedName name="INN">[1]Титульный!$E$13</definedName>
    <definedName name="INSTALL_METHOD">[1]TEHSHEET!$P$21:$P$23</definedName>
    <definedName name="IST_FIN_AMORT">[1]TEHSHEET!$X$3:$X$8</definedName>
    <definedName name="KPP">[1]Титульный!$E$14</definedName>
    <definedName name="LEVEL_VOLTAGE">[1]TEHSHEET!$N$21:$N$25</definedName>
    <definedName name="LIST_SOB">[1]TEHSHEET!$F$51:$F$56</definedName>
    <definedName name="logic">[1]TEHSHEET!$O$10:$O$11</definedName>
    <definedName name="METOD_RASCHETA_TARIFA">[1]TEHSHEET!$A$28:$A$34</definedName>
    <definedName name="MONTH_LIST">[1]TEHSHEET!$E$17:$E$28</definedName>
    <definedName name="org">[1]Титульный!$E$9</definedName>
    <definedName name="P1_4_1_EE_1_TOTAL">'[1]П1.4'!$AM$17</definedName>
    <definedName name="P1_4_1_EE_3_TOTAL">'[1]П1.4'!$CU$17</definedName>
    <definedName name="P1_5_1_POWER_1_TOTAL">'[1]П1.5'!$X$16</definedName>
    <definedName name="PERIOD_LENGTH">[1]Титульный!$E$23</definedName>
    <definedName name="reg_list">#REF!</definedName>
    <definedName name="REGION">[1]TEHSHEET!$A$2:$A$25</definedName>
    <definedName name="REGION_NAME">[1]Титульный!$E$5</definedName>
    <definedName name="REGULATION_METHODS">[1]Титульный!$E$17</definedName>
    <definedName name="RENT_ESX_FACT_TO_PLAN_ADD">'[1]Аренда ЭСХ (план)'!$H$536</definedName>
    <definedName name="REPORT_OWNER">[1]Титульный!$E$7</definedName>
    <definedName name="SOURCE_DEVICE">[1]TEHSHEET!$P$29:$P$32</definedName>
    <definedName name="STATUS_CONTRACT_REESTR">[1]TEHSHEET!$Q$3:$Q$5</definedName>
    <definedName name="TYPE_CUSTOMERS">[1]TEHSHEET!$P$10:$P$13</definedName>
    <definedName name="TYPE_DEVICE">[1]TEHSHEET!$O$29:$O$32</definedName>
    <definedName name="TYPE_DOC_RENT">[1]TEHSHEET!$O$3:$O$4</definedName>
    <definedName name="TYPE_OBJECT">[1]TEHSHEET!$N$29:$N$33</definedName>
    <definedName name="TYPE_RENT_DOG">[1]TEHSHEET!$R$3:$R$4</definedName>
    <definedName name="wsInfo_POK">'Форма раскрытия информации'!$C$22:$C$82</definedName>
    <definedName name="year_first_list">#REF!</definedName>
    <definedName name="year_list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L68" i="1" s="1"/>
  <c r="L66" i="1"/>
  <c r="J66" i="1"/>
  <c r="L65" i="1"/>
  <c r="J65" i="1"/>
  <c r="L63" i="1"/>
  <c r="K63" i="1"/>
  <c r="J63" i="1"/>
  <c r="L62" i="1"/>
  <c r="K62" i="1"/>
  <c r="J62" i="1"/>
  <c r="L59" i="1"/>
  <c r="K59" i="1"/>
  <c r="J59" i="1"/>
  <c r="L57" i="1"/>
  <c r="K57" i="1"/>
  <c r="J57" i="1"/>
  <c r="L56" i="1"/>
  <c r="K56" i="1"/>
  <c r="J56" i="1"/>
  <c r="L55" i="1"/>
  <c r="K55" i="1"/>
  <c r="K66" i="1" s="1"/>
  <c r="J55" i="1"/>
  <c r="L53" i="1"/>
  <c r="L58" i="1" s="1"/>
  <c r="K53" i="1"/>
  <c r="K58" i="1" s="1"/>
  <c r="J53" i="1"/>
  <c r="J58" i="1" s="1"/>
  <c r="L52" i="1"/>
  <c r="K52" i="1"/>
  <c r="J52" i="1"/>
  <c r="L48" i="1"/>
  <c r="N81" i="1" s="1"/>
  <c r="O81" i="1" s="1"/>
  <c r="K48" i="1"/>
  <c r="L81" i="1" s="1"/>
  <c r="M81" i="1" s="1"/>
  <c r="J48" i="1"/>
  <c r="L47" i="1"/>
  <c r="K47" i="1"/>
  <c r="J47" i="1"/>
  <c r="L45" i="1"/>
  <c r="K45" i="1"/>
  <c r="J45" i="1"/>
  <c r="I31" i="1"/>
  <c r="I30" i="1"/>
  <c r="I29" i="1"/>
  <c r="I28" i="1"/>
  <c r="I27" i="1"/>
  <c r="I26" i="1"/>
  <c r="I25" i="1"/>
  <c r="I24" i="1"/>
  <c r="I22" i="1"/>
  <c r="A18" i="1"/>
  <c r="G14" i="1"/>
  <c r="G11" i="1"/>
  <c r="A1" i="1"/>
  <c r="J82" i="1" l="1"/>
  <c r="K82" i="1" s="1"/>
  <c r="J81" i="1"/>
  <c r="K81" i="1" s="1"/>
  <c r="J80" i="1"/>
  <c r="K80" i="1" s="1"/>
  <c r="L82" i="1"/>
  <c r="M82" i="1" s="1"/>
  <c r="L80" i="1"/>
  <c r="M80" i="1" s="1"/>
  <c r="N82" i="1"/>
  <c r="O82" i="1" s="1"/>
  <c r="N80" i="1"/>
  <c r="O80" i="1" s="1"/>
</calcChain>
</file>

<file path=xl/sharedStrings.xml><?xml version="1.0" encoding="utf-8"?>
<sst xmlns="http://schemas.openxmlformats.org/spreadsheetml/2006/main" count="198" uniqueCount="160">
  <si>
    <t>ПФ</t>
  </si>
  <si>
    <t>план/факт</t>
  </si>
  <si>
    <t>Факт</t>
  </si>
  <si>
    <t>Утверждено</t>
  </si>
  <si>
    <t>План</t>
  </si>
  <si>
    <t>ПРД</t>
  </si>
  <si>
    <t>полугодие</t>
  </si>
  <si>
    <t>1 полугодие</t>
  </si>
  <si>
    <t>2 полугодие</t>
  </si>
  <si>
    <t>Список листов</t>
  </si>
  <si>
    <t xml:space="preserve">                                ПРЕДЛОЖЕНИЕ</t>
  </si>
  <si>
    <t xml:space="preserve">      о размере цен (тарифов), долгосрочных параметров регулирования</t>
  </si>
  <si>
    <t xml:space="preserve">                     (расчетный период регулирования)</t>
  </si>
  <si>
    <t>(полное и сокращенное наименование юридического лица)</t>
  </si>
  <si>
    <t>Форма соответствует опубликованному предложению на сайте:</t>
  </si>
  <si>
    <t>I. Информация об организации</t>
  </si>
  <si>
    <t>L_FULLNAME</t>
  </si>
  <si>
    <t>Полное наименование</t>
  </si>
  <si>
    <t>L_NAME</t>
  </si>
  <si>
    <t>Сокращенное наименование</t>
  </si>
  <si>
    <t>L_LOCATION</t>
  </si>
  <si>
    <t>Место нахождения</t>
  </si>
  <si>
    <t>L_ADDRESS</t>
  </si>
  <si>
    <t>Фактический адрес</t>
  </si>
  <si>
    <t>L_INN</t>
  </si>
  <si>
    <t>ИНН</t>
  </si>
  <si>
    <t>L_KPP</t>
  </si>
  <si>
    <t>КПП</t>
  </si>
  <si>
    <t>L_FIO</t>
  </si>
  <si>
    <t>Ф.И.О. руководителя</t>
  </si>
  <si>
    <t>L_EMAIL</t>
  </si>
  <si>
    <t>Адрес электронной почты</t>
  </si>
  <si>
    <t>L_PHONE</t>
  </si>
  <si>
    <t>Контактный телефон</t>
  </si>
  <si>
    <t>II. Основные показатели деятельности организации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</si>
  <si>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</si>
  <si>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</si>
  <si>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</si>
  <si>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утвержденные_x000D_
на базовый_x000D_
период *</t>
  </si>
  <si>
    <t>Предложения_x000D_
на расчетный период регулирования</t>
  </si>
  <si>
    <t>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</si>
  <si>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Показатели эффективности деятельности организации</t>
  </si>
  <si>
    <t>L_REVENUE</t>
  </si>
  <si>
    <t>1.1</t>
  </si>
  <si>
    <t>Выручка</t>
  </si>
  <si>
    <t>тыс.руб.</t>
  </si>
  <si>
    <t>L_PROFIT</t>
  </si>
  <si>
    <t>1.2</t>
  </si>
  <si>
    <t>Прибыль (убыток) от продаж</t>
  </si>
  <si>
    <t>L_EBITDA</t>
  </si>
  <si>
    <t>1.3</t>
  </si>
  <si>
    <t>EBITDA (прибыль до процентов, налогов и амортизации)</t>
  </si>
  <si>
    <t>L_NETPROFIT</t>
  </si>
  <si>
    <t>1.4</t>
  </si>
  <si>
    <t>Чистая прибыль (убыток)</t>
  </si>
  <si>
    <t>2</t>
  </si>
  <si>
    <t>Показатели рентабельности организации</t>
  </si>
  <si>
    <t>L_PROFITABILITY</t>
  </si>
  <si>
    <t>2.1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</si>
  <si>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</si>
  <si>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%</t>
  </si>
  <si>
    <t>3</t>
  </si>
  <si>
    <t>Показатели регулируемых видов деятельности организации</t>
  </si>
  <si>
    <t>L_POWER</t>
  </si>
  <si>
    <t>3.1</t>
  </si>
  <si>
    <t>Заявленная мощность &lt;***&gt;</t>
  </si>
  <si>
    <t>МВт</t>
  </si>
  <si>
    <t>L_EESUPLY</t>
  </si>
  <si>
    <t>3.2</t>
  </si>
  <si>
    <t>Объем полезного отпуска электроэнергии - Всего &lt;***&gt;</t>
  </si>
  <si>
    <t>тыс.кВт*ч</t>
  </si>
  <si>
    <t>L_EESUPLY_PEOPLE</t>
  </si>
  <si>
    <t>3.3</t>
  </si>
  <si>
    <t>Объем полезного отпуска электроэнергии населению и приравненным к нему категориям потребителей &lt;***&gt;</t>
  </si>
  <si>
    <t>тыс. кВт·ч</t>
  </si>
  <si>
    <t>L_LOSS</t>
  </si>
  <si>
    <t>3.4</t>
  </si>
  <si>
    <t>Уровень потерь электрической энергии &lt;***&gt;</t>
  </si>
  <si>
    <t>L_PROGRAM_EFFICIENCY</t>
  </si>
  <si>
    <t>3.5</t>
  </si>
  <si>
    <t>Реквизиты программы энергоэффективности (кем утверждена, дата утверждения, номер приказа) &lt;***&gt;</t>
  </si>
  <si>
    <t>Директором ООО "ЕСС", приказ б/н от 15.04.2019</t>
  </si>
  <si>
    <t>Директором ООО "ЕСС", приказ б/н от 01.11.2022</t>
  </si>
  <si>
    <t>L_NVV</t>
  </si>
  <si>
    <t>4</t>
  </si>
  <si>
    <t>Необходимая валовая выручка по регулируемым видам деятельности организации - Всего</t>
  </si>
  <si>
    <t>L_CONTROLEXPENSES</t>
  </si>
  <si>
    <t>4.1</t>
  </si>
  <si>
    <t>Расходы, связанные с производством и реализацией товаров, работ и услуг &lt;**&gt;, &lt;****&gt;;_x000D_
операционные (подконтрольные) расходы &lt;***&gt; - Всего</t>
  </si>
  <si>
    <t>в том числе:</t>
  </si>
  <si>
    <t>L_FOT</t>
  </si>
  <si>
    <t>4.1.1</t>
  </si>
  <si>
    <t>оплата труда</t>
  </si>
  <si>
    <t>L_REPAIR</t>
  </si>
  <si>
    <t>4.1.2</t>
  </si>
  <si>
    <t>ремонт основных фондов</t>
  </si>
  <si>
    <t>L_MATERIALS</t>
  </si>
  <si>
    <t>4.1.3</t>
  </si>
  <si>
    <t>материальные затраты</t>
  </si>
  <si>
    <t>L_UNCONTROLEXPENSES</t>
  </si>
  <si>
    <t>4.2</t>
  </si>
  <si>
    <t>Расходы, за исключением указанных в позиции 4.1 &lt;**&gt;, &lt;****&gt;;неподконтрольные расходы &lt;***&gt; - Всего &lt;***&gt;</t>
  </si>
  <si>
    <t>L_RECENTEXCESS</t>
  </si>
  <si>
    <t>4.3</t>
  </si>
  <si>
    <t>Выпадающие, излишние доходы (расходы) прошлых лет</t>
  </si>
  <si>
    <t>L_TARIFINVEST</t>
  </si>
  <si>
    <t>4.4</t>
  </si>
  <si>
    <t>Инвестиции, осуществляемые за счет тарифных источников</t>
  </si>
  <si>
    <t>L_PROGRAM_INVEST</t>
  </si>
  <si>
    <t>4.4.1</t>
  </si>
  <si>
    <t>Реквизиты инвестиционной программы (кем утверждена, дата утверждения, номер приказа)</t>
  </si>
  <si>
    <t>Приказ  Министерства промышленности, энергетики и жилищно-коммунального хозяйства Красноярского края № 08-146 от 23.09.2019</t>
  </si>
  <si>
    <t>Приказ  Министерства промышленности, энергетики и жилищно-коммунального хозяйства Красноярского края № 08-143 от 16.09.2022</t>
  </si>
  <si>
    <t>L_UE</t>
  </si>
  <si>
    <t>4.5</t>
  </si>
  <si>
    <t>Объем условных единиц &lt;***&gt;</t>
  </si>
  <si>
    <t>у.е.</t>
  </si>
  <si>
    <t>L_CONTROLEXPENSES_UEUNIT</t>
  </si>
  <si>
    <t>4.6</t>
  </si>
  <si>
    <t>Операционные (подконтрольные) расходы на условную единицу &lt;***&gt;</t>
  </si>
  <si>
    <t>тыс.руб./у.е.</t>
  </si>
  <si>
    <t>5</t>
  </si>
  <si>
    <t>Показатели численности персонала и фонда оплаты труда по регулируемым видам деятельности</t>
  </si>
  <si>
    <t>L_EMPLOYEE_AVERAGE</t>
  </si>
  <si>
    <t>5.1</t>
  </si>
  <si>
    <t>Среднесписочная численность персонала</t>
  </si>
  <si>
    <t>человек</t>
  </si>
  <si>
    <t>L_AVERAGESALARY</t>
  </si>
  <si>
    <t>5.2</t>
  </si>
  <si>
    <t>Среднемесячная заработная плата на одного работника</t>
  </si>
  <si>
    <t>тыс.руб. на человека</t>
  </si>
  <si>
    <t>L_TARIFFAGREEMENT</t>
  </si>
  <si>
    <t>5.3</t>
  </si>
  <si>
    <t>Реквизиты отраслевого тарифного соглашения (дата утверждения, срок действия)</t>
  </si>
  <si>
    <t>L_CAPITAL</t>
  </si>
  <si>
    <t>6</t>
  </si>
  <si>
    <t>Уставный капитал (складочный капитал, уставный фонд, вклады товарищей)</t>
  </si>
  <si>
    <t>L_FINSTAB</t>
  </si>
  <si>
    <t>7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</si>
  <si>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</si>
  <si>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</si>
  <si>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</si>
  <si>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</si>
  <si>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Предложения на расчетный период регулирования</t>
  </si>
  <si>
    <t>первое полугодие</t>
  </si>
  <si>
    <t>второе полугодие</t>
  </si>
  <si>
    <t>услуги по передаче электрической энергии</t>
  </si>
  <si>
    <t>двухставочный тариф</t>
  </si>
  <si>
    <t>L_TARIF_SERVICE</t>
  </si>
  <si>
    <t>ставка на содержание сетей</t>
  </si>
  <si>
    <t>руб./МВт в месяц</t>
  </si>
  <si>
    <t>L_TARIF_LOSS</t>
  </si>
  <si>
    <t>ставка на оплату технологического расхода (потерь)</t>
  </si>
  <si>
    <t>руб./МВт·ч</t>
  </si>
  <si>
    <t>L_TARIF_SINGLERATE</t>
  </si>
  <si>
    <t>одноставочный тариф</t>
  </si>
  <si>
    <t>&lt;*&gt; Базовый период - год, предшествующий расчетному периоду регулирования (указаны показатели, опубликованные в установленном порядке).</t>
  </si>
  <si>
    <t>&lt;**&gt; Заполняются организацией, осуществляющей оперативно-диспетчерское управление в электроэнергетике.</t>
  </si>
  <si>
    <t>&lt;***&gt; Заполняются сетевыми организациями, осуществляющими передачу электрической энергии (мощности) по электрическим сетям.</t>
  </si>
  <si>
    <t>&lt;****&gt; Заполняются коммерческим оператором оптового рынка электрической энергии (мощности).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</si>
</sst>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9"/>
      <name val="Tahoma"/>
    </font>
    <font>
      <u/>
      <sz val="9"/>
      <color rgb="FF0000FF"/>
      <name val="Tahoma"/>
    </font>
    <font>
      <sz val="9"/>
      <color theme="1"/>
      <name val="Tahoma"/>
    </font>
  </fonts>
  <fills count="5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D7EAD3"/>
      </patternFill>
    </fill>
    <fill>
      <patternFill patternType="solid">
        <fgColor rgb="FFD2D2D2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3">
    <xf numFmtId="0" fontId="0" fillId="0" borderId="0" applyFill="0" applyBorder="0">
      <alignment vertical="top"/>
    </xf>
    <xf numFmtId="0" fontId="1" fillId="0" borderId="0" applyFill="0" applyBorder="0"/>
    <xf numFmtId="49" fontId="2" fillId="0" borderId="1" applyFill="0">
      <alignment horizontal="left" vertical="center" wrapText="1"/>
    </xf>
    <xf numFmtId="0" fontId="3" fillId="0" borderId="0" applyFill="0" applyBorder="0">
      <alignment horizontal="center"/>
    </xf>
    <xf numFmtId="0" fontId="3" fillId="0" borderId="2" applyFill="0">
      <alignment horizontal="center" vertical="center"/>
    </xf>
    <xf numFmtId="0" fontId="3" fillId="0" borderId="0" applyFill="0" applyBorder="0">
      <alignment vertical="center"/>
    </xf>
    <xf numFmtId="49" fontId="3" fillId="2" borderId="0" applyBorder="0"/>
    <xf numFmtId="0" fontId="3" fillId="0" borderId="3" applyFill="0">
      <alignment horizontal="left" vertical="center" indent="1"/>
    </xf>
    <xf numFmtId="49" fontId="1" fillId="0" borderId="4" applyFill="0">
      <alignment horizontal="left" vertical="center" indent="1"/>
    </xf>
    <xf numFmtId="0" fontId="1" fillId="2" borderId="4">
      <alignment horizontal="left" vertical="center" indent="1"/>
      <protection locked="0"/>
    </xf>
    <xf numFmtId="0" fontId="1" fillId="3" borderId="4">
      <alignment horizontal="left" vertical="center" indent="1"/>
    </xf>
    <xf numFmtId="0" fontId="1" fillId="2" borderId="4">
      <alignment horizontal="left" vertical="center" wrapText="1" indent="1"/>
      <protection locked="0"/>
    </xf>
    <xf numFmtId="0" fontId="1" fillId="0" borderId="4" applyFill="0">
      <alignment horizontal="center" vertical="center" wrapText="1"/>
    </xf>
    <xf numFmtId="0" fontId="1" fillId="4" borderId="5">
      <alignment horizontal="left" vertical="center" wrapText="1"/>
    </xf>
    <xf numFmtId="0" fontId="1" fillId="4" borderId="6">
      <alignment horizontal="center" vertical="center" wrapText="1"/>
    </xf>
    <xf numFmtId="0" fontId="1" fillId="4" borderId="3">
      <alignment vertical="center" wrapText="1"/>
    </xf>
    <xf numFmtId="0" fontId="1" fillId="4" borderId="7">
      <alignment vertical="center" wrapText="1"/>
    </xf>
    <xf numFmtId="49" fontId="1" fillId="0" borderId="8" applyFill="0">
      <alignment horizontal="center" vertical="center" wrapText="1"/>
    </xf>
    <xf numFmtId="0" fontId="1" fillId="0" borderId="8" applyFill="0">
      <alignment horizontal="left" vertical="center" wrapText="1" indent="1"/>
    </xf>
    <xf numFmtId="0" fontId="1" fillId="0" borderId="8" applyFill="0">
      <alignment horizontal="center" vertical="center" wrapText="1"/>
    </xf>
    <xf numFmtId="4" fontId="1" fillId="2" borderId="8">
      <alignment horizontal="right" vertical="center"/>
      <protection locked="0"/>
    </xf>
    <xf numFmtId="49" fontId="1" fillId="0" borderId="4" applyFill="0">
      <alignment horizontal="center" vertical="center" wrapText="1"/>
    </xf>
    <xf numFmtId="0" fontId="1" fillId="0" borderId="4" applyFill="0">
      <alignment horizontal="left" vertical="center" wrapText="1" indent="1"/>
    </xf>
    <xf numFmtId="0" fontId="1" fillId="4" borderId="3">
      <alignment horizontal="center" vertical="center" wrapText="1"/>
    </xf>
    <xf numFmtId="10" fontId="1" fillId="2" borderId="4">
      <alignment horizontal="right" vertical="center"/>
      <protection locked="0"/>
    </xf>
    <xf numFmtId="49" fontId="1" fillId="0" borderId="4" applyFill="0">
      <alignment horizontal="left" vertical="top" wrapText="1" indent="1"/>
    </xf>
    <xf numFmtId="4" fontId="1" fillId="2" borderId="4">
      <alignment horizontal="right" vertical="center"/>
      <protection locked="0"/>
    </xf>
    <xf numFmtId="49" fontId="1" fillId="0" borderId="4" applyFill="0">
      <alignment horizontal="left" vertical="center" wrapText="1" indent="1"/>
    </xf>
    <xf numFmtId="49" fontId="1" fillId="2" borderId="4">
      <alignment horizontal="right" vertical="center" wrapText="1"/>
      <protection locked="0"/>
    </xf>
    <xf numFmtId="0" fontId="1" fillId="0" borderId="4" applyFill="0">
      <alignment horizontal="left" vertical="center" wrapText="1"/>
    </xf>
    <xf numFmtId="0" fontId="3" fillId="0" borderId="4" applyFill="0"/>
    <xf numFmtId="0" fontId="1" fillId="0" borderId="4" applyFill="0">
      <alignment horizontal="left" vertical="center" wrapText="1" indent="2"/>
    </xf>
    <xf numFmtId="4" fontId="1" fillId="3" borderId="4">
      <alignment horizontal="right" vertical="center"/>
    </xf>
    <xf numFmtId="0" fontId="1" fillId="4" borderId="3">
      <alignment horizontal="left" vertical="center" wrapText="1" indent="1"/>
    </xf>
    <xf numFmtId="0" fontId="3" fillId="0" borderId="4" applyFill="0">
      <alignment horizontal="center" vertical="center"/>
    </xf>
    <xf numFmtId="0" fontId="3" fillId="0" borderId="4" applyFill="0">
      <alignment horizontal="center" vertical="center" wrapText="1"/>
    </xf>
    <xf numFmtId="0" fontId="1" fillId="4" borderId="6">
      <alignment horizontal="left" vertical="center" wrapText="1"/>
    </xf>
    <xf numFmtId="0" fontId="1" fillId="4" borderId="3">
      <alignment horizontal="left" vertical="center" wrapText="1"/>
    </xf>
    <xf numFmtId="49" fontId="1" fillId="0" borderId="5" applyFill="0">
      <alignment horizontal="center" vertical="center" wrapText="1"/>
    </xf>
    <xf numFmtId="0" fontId="1" fillId="0" borderId="5" applyFill="0">
      <alignment horizontal="left" vertical="center" wrapText="1" indent="1"/>
    </xf>
    <xf numFmtId="0" fontId="1" fillId="0" borderId="5" applyFill="0">
      <alignment horizontal="center" vertical="center" wrapText="1"/>
    </xf>
    <xf numFmtId="0" fontId="1" fillId="4" borderId="7">
      <alignment horizontal="center" vertical="center" wrapText="1"/>
    </xf>
    <xf numFmtId="0" fontId="3" fillId="0" borderId="0" applyFill="0" applyBorder="0">
      <alignment horizontal="left" vertical="center"/>
    </xf>
  </cellStyleXfs>
  <cellXfs count="45">
    <xf numFmtId="0" fontId="0" fillId="0" borderId="0" xfId="0">
      <alignment vertical="top"/>
    </xf>
    <xf numFmtId="0" fontId="1" fillId="0" borderId="0" xfId="1"/>
    <xf numFmtId="49" fontId="2" fillId="0" borderId="1" xfId="2">
      <alignment horizontal="left" vertical="center" wrapText="1"/>
    </xf>
    <xf numFmtId="0" fontId="3" fillId="0" borderId="0" xfId="3">
      <alignment horizontal="center"/>
    </xf>
    <xf numFmtId="0" fontId="0" fillId="0" borderId="0" xfId="0">
      <alignment vertical="top"/>
    </xf>
    <xf numFmtId="0" fontId="3" fillId="0" borderId="2" xfId="4">
      <alignment horizontal="center" vertical="center"/>
    </xf>
    <xf numFmtId="0" fontId="3" fillId="0" borderId="0" xfId="5">
      <alignment vertical="center"/>
    </xf>
    <xf numFmtId="49" fontId="3" fillId="2" borderId="0" xfId="6"/>
    <xf numFmtId="0" fontId="3" fillId="0" borderId="3" xfId="7">
      <alignment horizontal="left" vertical="center" indent="1"/>
    </xf>
    <xf numFmtId="49" fontId="1" fillId="0" borderId="4" xfId="8">
      <alignment horizontal="left" vertical="center" indent="1"/>
    </xf>
    <xf numFmtId="0" fontId="1" fillId="2" borderId="4" xfId="9">
      <alignment horizontal="left" vertical="center" indent="1"/>
      <protection locked="0"/>
    </xf>
    <xf numFmtId="0" fontId="1" fillId="3" borderId="4" xfId="10">
      <alignment horizontal="left" vertical="center" indent="1"/>
    </xf>
    <xf numFmtId="0" fontId="1" fillId="2" borderId="4" xfId="11">
      <alignment horizontal="left" vertical="center" wrapText="1" indent="1"/>
      <protection locked="0"/>
    </xf>
    <xf numFmtId="0" fontId="1" fillId="0" borderId="4" xfId="12">
      <alignment horizontal="center" vertical="center" wrapText="1"/>
    </xf>
    <xf numFmtId="0" fontId="1" fillId="0" borderId="4" xfId="12">
      <alignment horizontal="center" vertical="center" wrapText="1"/>
    </xf>
    <xf numFmtId="0" fontId="1" fillId="4" borderId="5" xfId="13">
      <alignment horizontal="left" vertical="center" wrapText="1"/>
    </xf>
    <xf numFmtId="0" fontId="1" fillId="4" borderId="6" xfId="14">
      <alignment horizontal="center" vertical="center" wrapText="1"/>
    </xf>
    <xf numFmtId="0" fontId="1" fillId="4" borderId="3" xfId="15">
      <alignment vertical="center" wrapText="1"/>
    </xf>
    <xf numFmtId="0" fontId="1" fillId="4" borderId="7" xfId="16">
      <alignment vertical="center" wrapText="1"/>
    </xf>
    <xf numFmtId="49" fontId="1" fillId="0" borderId="8" xfId="17">
      <alignment horizontal="center" vertical="center" wrapText="1"/>
    </xf>
    <xf numFmtId="0" fontId="1" fillId="0" borderId="8" xfId="18">
      <alignment horizontal="left" vertical="center" wrapText="1" indent="1"/>
    </xf>
    <xf numFmtId="0" fontId="1" fillId="0" borderId="8" xfId="19">
      <alignment horizontal="center" vertical="center" wrapText="1"/>
    </xf>
    <xf numFmtId="4" fontId="1" fillId="2" borderId="8" xfId="20">
      <alignment horizontal="right" vertical="center"/>
      <protection locked="0"/>
    </xf>
    <xf numFmtId="49" fontId="1" fillId="0" borderId="4" xfId="21">
      <alignment horizontal="center" vertical="center" wrapText="1"/>
    </xf>
    <xf numFmtId="0" fontId="1" fillId="0" borderId="4" xfId="22">
      <alignment horizontal="left" vertical="center" wrapText="1" indent="1"/>
    </xf>
    <xf numFmtId="0" fontId="1" fillId="4" borderId="3" xfId="23">
      <alignment horizontal="center" vertical="center" wrapText="1"/>
    </xf>
    <xf numFmtId="10" fontId="1" fillId="2" borderId="4" xfId="24">
      <alignment horizontal="right" vertical="center"/>
      <protection locked="0"/>
    </xf>
    <xf numFmtId="49" fontId="1" fillId="0" borderId="4" xfId="25">
      <alignment horizontal="left" vertical="top" wrapText="1" indent="1"/>
    </xf>
    <xf numFmtId="4" fontId="1" fillId="2" borderId="4" xfId="26">
      <alignment horizontal="right" vertical="center"/>
      <protection locked="0"/>
    </xf>
    <xf numFmtId="49" fontId="1" fillId="0" borderId="4" xfId="27">
      <alignment horizontal="left" vertical="center" wrapText="1" indent="1"/>
    </xf>
    <xf numFmtId="49" fontId="1" fillId="2" borderId="4" xfId="28">
      <alignment horizontal="right" vertical="center" wrapText="1"/>
      <protection locked="0"/>
    </xf>
    <xf numFmtId="0" fontId="1" fillId="0" borderId="4" xfId="29">
      <alignment horizontal="left" vertical="center" wrapText="1"/>
    </xf>
    <xf numFmtId="0" fontId="3" fillId="0" borderId="4" xfId="30"/>
    <xf numFmtId="0" fontId="1" fillId="0" borderId="4" xfId="31">
      <alignment horizontal="left" vertical="center" wrapText="1" indent="2"/>
    </xf>
    <xf numFmtId="4" fontId="1" fillId="3" borderId="4" xfId="32">
      <alignment horizontal="right" vertical="center"/>
    </xf>
    <xf numFmtId="0" fontId="1" fillId="4" borderId="3" xfId="33">
      <alignment horizontal="left" vertical="center" wrapText="1" indent="1"/>
    </xf>
    <xf numFmtId="0" fontId="3" fillId="0" borderId="4" xfId="34">
      <alignment horizontal="center" vertical="center"/>
    </xf>
    <xf numFmtId="0" fontId="3" fillId="0" borderId="4" xfId="35">
      <alignment horizontal="center" vertical="center" wrapText="1"/>
    </xf>
    <xf numFmtId="0" fontId="1" fillId="4" borderId="6" xfId="36">
      <alignment horizontal="left" vertical="center" wrapText="1"/>
    </xf>
    <xf numFmtId="0" fontId="1" fillId="4" borderId="3" xfId="37">
      <alignment horizontal="left" vertical="center" wrapText="1"/>
    </xf>
    <xf numFmtId="49" fontId="1" fillId="0" borderId="5" xfId="38">
      <alignment horizontal="center" vertical="center" wrapText="1"/>
    </xf>
    <xf numFmtId="0" fontId="1" fillId="0" borderId="5" xfId="39">
      <alignment horizontal="left" vertical="center" wrapText="1" indent="1"/>
    </xf>
    <xf numFmtId="0" fontId="1" fillId="0" borderId="5" xfId="40">
      <alignment horizontal="center" vertical="center" wrapText="1"/>
    </xf>
    <xf numFmtId="0" fontId="1" fillId="4" borderId="7" xfId="41">
      <alignment horizontal="center" vertical="center" wrapText="1"/>
    </xf>
    <xf numFmtId="0" fontId="3" fillId="0" borderId="0" xfId="42">
      <alignment horizontal="left" vertical="center"/>
    </xf>
  </cellXfs>
  <cellStyles count="43">
    <cellStyle name="s2266" xfId="1" xr:uid="{5780B1EE-8F95-491C-8EC6-3EED9B6392A5}"/>
    <cellStyle name="s2269" xfId="2" xr:uid="{8E400F0B-14A7-42D2-96E9-AA82D4B88D06}"/>
    <cellStyle name="s2279" xfId="21" xr:uid="{70CDDE40-4DDC-4D26-BB3D-DA5DA01164F2}"/>
    <cellStyle name="s2281" xfId="38" xr:uid="{E7FEA4D8-0B4B-4A77-AFDD-F140587A9821}"/>
    <cellStyle name="s2289" xfId="12" xr:uid="{8B353910-4378-4099-A842-DF26DFE433C8}"/>
    <cellStyle name="s2293" xfId="40" xr:uid="{1FD48ECB-3459-45BF-BB07-716D45E1BF54}"/>
    <cellStyle name="s2297" xfId="17" xr:uid="{63346E35-825E-4CE7-A9DA-532FC01831E6}"/>
    <cellStyle name="s2298" xfId="19" xr:uid="{C738FDDF-5E96-47F8-BE7E-24F52F8341A6}"/>
    <cellStyle name="s2304" xfId="32" xr:uid="{DB03C00F-6FC6-4AF4-8F89-D89A27F0FC04}"/>
    <cellStyle name="s2317" xfId="24" xr:uid="{6AE6999D-7B86-44E1-9BA6-987BF9FDC36D}"/>
    <cellStyle name="s2325" xfId="26" xr:uid="{E6C442E2-91FE-42A3-889B-2618E0496AC3}"/>
    <cellStyle name="s2377" xfId="31" xr:uid="{F8023ED0-9455-4C6C-9FEA-1FEBDCFDC7BB}"/>
    <cellStyle name="s2421" xfId="29" xr:uid="{6C3374E7-CDD3-44DE-9429-CDFC7ACFAD36}"/>
    <cellStyle name="s2446" xfId="11" xr:uid="{EBFB31FF-A5DB-40F2-8B8D-592B62C9BF9B}"/>
    <cellStyle name="s2806" xfId="5" xr:uid="{30A39AE9-0D91-445F-A74C-568299424892}"/>
    <cellStyle name="s2862" xfId="23" xr:uid="{353A5ED0-5243-4771-8B39-95098F2B4E49}"/>
    <cellStyle name="s2863" xfId="37" xr:uid="{115DB214-FE81-4884-B955-3E1D7A637F8D}"/>
    <cellStyle name="s2929" xfId="22" xr:uid="{5139FC4B-BA84-4637-965E-7C0E0012DC0C}"/>
    <cellStyle name="s3014" xfId="36" xr:uid="{5B59AF37-408E-416A-977A-8507C8113E34}"/>
    <cellStyle name="s3311" xfId="27" xr:uid="{1F6FEA94-CFF4-41A8-BD0C-235370E39504}"/>
    <cellStyle name="s3394" xfId="39" xr:uid="{0337BC3A-27AF-48DD-B020-EEDC44363FB1}"/>
    <cellStyle name="s3414" xfId="18" xr:uid="{875B4E1D-601B-4270-98CA-470446A73AE3}"/>
    <cellStyle name="s3898" xfId="3" xr:uid="{9C227664-3408-4B9B-9394-3674BAC117E0}"/>
    <cellStyle name="s3899" xfId="4" xr:uid="{1873067E-E9AA-4B9F-92A3-7D4771E75E59}"/>
    <cellStyle name="s3900" xfId="6" xr:uid="{0C08C592-E8F5-44C2-9B81-21B71AECB75E}"/>
    <cellStyle name="s3901" xfId="7" xr:uid="{41EAEAF3-FC21-48BC-BEB7-112977E5F581}"/>
    <cellStyle name="s3902" xfId="8" xr:uid="{54E28062-8C7A-4C93-A07D-78FE5E2CF789}"/>
    <cellStyle name="s3903" xfId="9" xr:uid="{BFF87153-CD11-4A43-9DB4-72A2294D0BA6}"/>
    <cellStyle name="s3904" xfId="10" xr:uid="{96A6F5C8-D255-48EF-88FD-68B4E0FA8037}"/>
    <cellStyle name="s3905" xfId="13" xr:uid="{D60C03D1-78A2-4E08-9F37-9BD889EFCC2A}"/>
    <cellStyle name="s3906" xfId="14" xr:uid="{1B165928-4FCC-4E18-8E22-2FEBDFBF2B36}"/>
    <cellStyle name="s3907" xfId="15" xr:uid="{F5DAF575-644E-471C-ACE8-0F2460B0E384}"/>
    <cellStyle name="s3908" xfId="16" xr:uid="{170311BF-55DE-48A8-BB8B-9F9988755DEB}"/>
    <cellStyle name="s3909" xfId="20" xr:uid="{84F87842-89D7-4D1E-873A-A326E8D27F4F}"/>
    <cellStyle name="s3910" xfId="25" xr:uid="{113825E5-9921-4E51-A65A-78A636530412}"/>
    <cellStyle name="s3911" xfId="28" xr:uid="{3463706B-CB42-4919-9A0F-EDC0FD43C142}"/>
    <cellStyle name="s3912" xfId="30" xr:uid="{2E2770EE-B4B3-4FD8-9186-3BF52B11F6F7}"/>
    <cellStyle name="s3913" xfId="33" xr:uid="{CBA862C7-E7A1-43F0-8087-E1882F88F34C}"/>
    <cellStyle name="s3914" xfId="34" xr:uid="{4C9F535F-A1F6-4C5E-B105-06B25D3FC081}"/>
    <cellStyle name="s3915" xfId="35" xr:uid="{48BFD5B7-3D94-4274-A667-873D964B7AD1}"/>
    <cellStyle name="s3916" xfId="41" xr:uid="{83530565-A0B1-4C4F-8BD9-2CB1A00E0B3D}"/>
    <cellStyle name="s3917" xfId="42" xr:uid="{25C37206-C2CF-4361-803F-21634A8C82E1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43;&#1083;&#1072;&#1041;&#1091;&#1093;\Downloads\ENERGY.CALC.NVV.TSO.2024.6.24.EIAS%20(&#1054;&#1090;&#1087;&#1088;&#1072;&#1074;&#1083;&#1077;&#1085;%20&#1074;%20&#1052;&#1080;&#1085;&#1080;&#1089;&#1090;&#1077;&#1088;&#1089;&#1090;&#1074;&#1086;)23.10.2023%20(4)%20(1)_export%20(1).xlsx" TargetMode="External"/><Relationship Id="rId1" Type="http://schemas.openxmlformats.org/officeDocument/2006/relationships/externalLinkPath" Target="/Users/&#1043;&#1083;&#1072;&#1041;&#1091;&#1093;/Downloads/ENERGY.CALC.NVV.TSO.2024.6.24.EIAS%20(&#1054;&#1090;&#1087;&#1088;&#1072;&#1074;&#1083;&#1077;&#1085;%20&#1074;%20&#1052;&#1080;&#1085;&#1080;&#1089;&#1090;&#1077;&#1088;&#1089;&#1090;&#1074;&#1086;)23.10.2023%20(4)%20(1)_expor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Настройка"/>
      <sheetName val="Инструкция"/>
      <sheetName val="Информация"/>
      <sheetName val="Титульный"/>
      <sheetName val="Список листов"/>
      <sheetName val="Данные регулятора"/>
      <sheetName val="Сопроводительные материалы"/>
      <sheetName val="Форма раскрытия информации"/>
      <sheetName val="Раздельный учет"/>
      <sheetName val="Расчет потерь"/>
      <sheetName val="приказ минэнерго"/>
      <sheetName val="Форма 3.1"/>
      <sheetName val="П1.30"/>
      <sheetName val="П1.4"/>
      <sheetName val="П1.5"/>
      <sheetName val="ЛЭП у.е"/>
      <sheetName val="ПС у.е"/>
      <sheetName val="Свод УЕ"/>
      <sheetName val="ОПР Факт"/>
      <sheetName val="Регионы аналоги"/>
      <sheetName val="Прил. 1"/>
      <sheetName val="Прил. 2 8"/>
      <sheetName val="Прил. 3-6"/>
      <sheetName val="индекс эффективности ОПР"/>
      <sheetName val="баз. ур. подк. расх."/>
      <sheetName val="Check"/>
      <sheetName val="ATTACH_DOC"/>
      <sheetName val="PATTERN_COSTS"/>
      <sheetName val="Тариф"/>
      <sheetName val="Расчет НВВ"/>
      <sheetName val="ДПР"/>
      <sheetName val="Корректировка НВВ"/>
      <sheetName val="Сырье и материалы"/>
      <sheetName val="ЭЭ"/>
      <sheetName val="ТЭ"/>
      <sheetName val="РПР Ремонт"/>
      <sheetName val="ФОТ"/>
      <sheetName val="Норматив численности работников"/>
      <sheetName val="ШТ"/>
      <sheetName val="ТК"/>
      <sheetName val="ППР"/>
      <sheetName val="Замена ИСУ факт"/>
      <sheetName val="Замена ИСУ план"/>
      <sheetName val="ФСК"/>
      <sheetName val="Аренда ЭСХ (факт)"/>
      <sheetName val="Аренда ЭСХ (план)"/>
      <sheetName val="Лизинг ЭСХ"/>
      <sheetName val="Аренда прочее им."/>
      <sheetName val="tech"/>
      <sheetName val="Прочие НПР"/>
      <sheetName val="Расчет амортизации"/>
      <sheetName val="Амортизация свод"/>
      <sheetName val="Трансп.налог"/>
      <sheetName val="Налог на прибыль"/>
      <sheetName val="Налог на имущество"/>
      <sheetName val="Факт потери"/>
      <sheetName val="Экономия по потерям"/>
      <sheetName val="товарная выручка (получение)"/>
      <sheetName val="товарная выручка (выплата)"/>
      <sheetName val="ФСК факт"/>
      <sheetName val="Бездоговор"/>
      <sheetName val="TEHSHEET"/>
      <sheetName val="REESTR_MO"/>
      <sheetName val="REESTR_ORG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</sheetNames>
    <sheetDataSet>
      <sheetData sheetId="0"/>
      <sheetData sheetId="1"/>
      <sheetData sheetId="2"/>
      <sheetData sheetId="3">
        <row r="5">
          <cell r="E5" t="str">
            <v>Красноярский край</v>
          </cell>
        </row>
        <row r="7">
          <cell r="E7" t="str">
            <v>Версия организации</v>
          </cell>
        </row>
        <row r="9">
          <cell r="E9" t="str">
            <v>ООО "ЕнисейСетьСервис"</v>
          </cell>
        </row>
        <row r="13">
          <cell r="E13" t="str">
            <v>2465302760</v>
          </cell>
        </row>
        <row r="14">
          <cell r="E14" t="str">
            <v>246501001</v>
          </cell>
        </row>
        <row r="17">
          <cell r="E17" t="str">
            <v>Метод долгосрочной индексации НВВ (корректировка)</v>
          </cell>
        </row>
        <row r="21">
          <cell r="E21">
            <v>2023</v>
          </cell>
        </row>
        <row r="22">
          <cell r="E22">
            <v>2023</v>
          </cell>
        </row>
        <row r="23">
          <cell r="E23" t="str">
            <v>5</v>
          </cell>
        </row>
        <row r="25">
          <cell r="E25">
            <v>2024</v>
          </cell>
        </row>
        <row r="48">
          <cell r="E48" t="str">
            <v>660133, г. Красноярск, ул. С. Лазо, 6а, оф. 117</v>
          </cell>
        </row>
        <row r="49">
          <cell r="E49" t="str">
            <v>660133, г. Красноярск, ул. С. Лазо, 6а, оф. 117</v>
          </cell>
        </row>
        <row r="52">
          <cell r="E52" t="str">
            <v>Кокин Алексей Владимирович</v>
          </cell>
        </row>
        <row r="54">
          <cell r="E54" t="str">
            <v>8 (391) 267-17-03</v>
          </cell>
        </row>
        <row r="64">
          <cell r="E64" t="str">
            <v>Shakirova.ess@mail.ru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CF19">
            <v>37.422000000000004</v>
          </cell>
          <cell r="EN19">
            <v>32.738099999999996</v>
          </cell>
          <cell r="HA19">
            <v>37.831499999999998</v>
          </cell>
        </row>
        <row r="68">
          <cell r="BQ68">
            <v>84.396199999999993</v>
          </cell>
          <cell r="DY68">
            <v>93.329900000000009</v>
          </cell>
          <cell r="GG68">
            <v>99.986200000000011</v>
          </cell>
        </row>
      </sheetData>
      <sheetData sheetId="13">
        <row r="17">
          <cell r="I17">
            <v>272.43730000000005</v>
          </cell>
          <cell r="AM17">
            <v>244.04249999999999</v>
          </cell>
          <cell r="CU17">
            <v>324.90229999999997</v>
          </cell>
        </row>
      </sheetData>
      <sheetData sheetId="14">
        <row r="16">
          <cell r="X16">
            <v>0</v>
          </cell>
        </row>
      </sheetData>
      <sheetData sheetId="15"/>
      <sheetData sheetId="16"/>
      <sheetData sheetId="17">
        <row r="42">
          <cell r="M42">
            <v>2923.27</v>
          </cell>
        </row>
        <row r="44">
          <cell r="M44">
            <v>3083.9955999999997</v>
          </cell>
        </row>
        <row r="45">
          <cell r="M45">
            <v>3898.4406000000004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2">
          <cell r="W22">
            <v>2923.27</v>
          </cell>
          <cell r="AC22">
            <v>3083.997644</v>
          </cell>
          <cell r="AI22">
            <v>3898.4406000000004</v>
          </cell>
        </row>
        <row r="32">
          <cell r="W32">
            <v>527.48</v>
          </cell>
          <cell r="AC32">
            <v>345.61333330000002</v>
          </cell>
          <cell r="AK32">
            <v>431.45808827813829</v>
          </cell>
        </row>
        <row r="35">
          <cell r="W35">
            <v>18117.124219999998</v>
          </cell>
          <cell r="AC35">
            <v>33968.78</v>
          </cell>
          <cell r="AK35">
            <v>42406.074846709787</v>
          </cell>
        </row>
        <row r="38">
          <cell r="W38">
            <v>29069.474511049833</v>
          </cell>
          <cell r="AC38">
            <v>39806.299610000002</v>
          </cell>
          <cell r="AK38">
            <v>49693.539792486357</v>
          </cell>
        </row>
        <row r="40">
          <cell r="W40">
            <v>762.86</v>
          </cell>
          <cell r="AC40">
            <v>761.36828330000003</v>
          </cell>
          <cell r="AK40">
            <v>1884.192754940517</v>
          </cell>
        </row>
        <row r="64">
          <cell r="W64">
            <v>50807.348731049831</v>
          </cell>
          <cell r="AC64">
            <v>76168.869393230008</v>
          </cell>
          <cell r="AK64">
            <v>96021.695958501048</v>
          </cell>
        </row>
        <row r="104">
          <cell r="W104">
            <v>111290.92215492291</v>
          </cell>
          <cell r="AC104">
            <v>199440.89198123</v>
          </cell>
          <cell r="AK104">
            <v>305586.42586497689</v>
          </cell>
        </row>
        <row r="105">
          <cell r="W105">
            <v>0</v>
          </cell>
          <cell r="AC105">
            <v>-32821.18838</v>
          </cell>
          <cell r="AK105">
            <v>19078.005784506455</v>
          </cell>
        </row>
        <row r="124">
          <cell r="W124">
            <v>14612.485418909999</v>
          </cell>
          <cell r="AC124">
            <v>16555.356397199164</v>
          </cell>
          <cell r="AI124">
            <v>44289.54773535514</v>
          </cell>
        </row>
        <row r="128">
          <cell r="W128">
            <v>125903.40757383291</v>
          </cell>
          <cell r="AC128">
            <v>183175.05999842915</v>
          </cell>
          <cell r="AK128">
            <v>340664.43164948333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17">
          <cell r="J17">
            <v>44</v>
          </cell>
          <cell r="Q17">
            <v>55</v>
          </cell>
        </row>
        <row r="54">
          <cell r="J54">
            <v>55055.822937594377</v>
          </cell>
          <cell r="Q54">
            <v>66251.574857704167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2">
          <cell r="A2" t="str">
            <v>Алтайский край</v>
          </cell>
        </row>
        <row r="3">
          <cell r="A3" t="str">
            <v>Архангельская область</v>
          </cell>
          <cell r="O3" t="str">
            <v>аренда частной собственности</v>
          </cell>
          <cell r="Q3" t="str">
            <v>да</v>
          </cell>
          <cell r="R3" t="str">
            <v>Договор аренды</v>
          </cell>
          <cell r="V3">
            <v>1</v>
          </cell>
          <cell r="X3" t="str">
            <v>Местный бюджет</v>
          </cell>
        </row>
        <row r="4">
          <cell r="A4" t="str">
            <v>Белгородская область</v>
          </cell>
          <cell r="O4" t="str">
            <v>аренда муниципальной собственности</v>
          </cell>
          <cell r="Q4" t="str">
            <v>нет</v>
          </cell>
          <cell r="R4" t="str">
            <v>Договор субаренды</v>
          </cell>
          <cell r="V4">
            <v>2</v>
          </cell>
          <cell r="X4" t="str">
            <v>Заемные средства</v>
          </cell>
        </row>
        <row r="5">
          <cell r="A5" t="str">
            <v>Волгоградская область</v>
          </cell>
          <cell r="Q5" t="str">
            <v>получен отказ в регистрации</v>
          </cell>
          <cell r="V5">
            <v>3</v>
          </cell>
          <cell r="X5" t="str">
            <v>Краевой бюджет</v>
          </cell>
        </row>
        <row r="6">
          <cell r="A6" t="str">
            <v>Еврейская автономная область</v>
          </cell>
          <cell r="V6">
            <v>4</v>
          </cell>
          <cell r="X6" t="str">
            <v>Безвозмездное получение</v>
          </cell>
        </row>
        <row r="7">
          <cell r="A7" t="str">
            <v>Кемеровская область</v>
          </cell>
          <cell r="V7">
            <v>5</v>
          </cell>
          <cell r="X7" t="str">
            <v>Cобственные средства</v>
          </cell>
        </row>
        <row r="8">
          <cell r="A8" t="str">
            <v>Костромская область</v>
          </cell>
          <cell r="V8">
            <v>6</v>
          </cell>
          <cell r="X8" t="str">
            <v>Прочее</v>
          </cell>
        </row>
        <row r="9">
          <cell r="A9" t="str">
            <v>Красноярский край</v>
          </cell>
          <cell r="V9">
            <v>7</v>
          </cell>
        </row>
        <row r="10">
          <cell r="A10" t="str">
            <v>Ленинградская область</v>
          </cell>
          <cell r="O10" t="str">
            <v>да</v>
          </cell>
          <cell r="P10" t="str">
            <v>ИЖС/СНТ</v>
          </cell>
          <cell r="V10">
            <v>8</v>
          </cell>
        </row>
        <row r="11">
          <cell r="A11" t="str">
            <v>Магаданская область</v>
          </cell>
          <cell r="O11" t="str">
            <v>нет</v>
          </cell>
          <cell r="P11" t="str">
            <v>Потребители с мощностью устройств &lt;670 кВт</v>
          </cell>
          <cell r="V11">
            <v>9</v>
          </cell>
        </row>
        <row r="12">
          <cell r="A12" t="str">
            <v>Новосибирская область</v>
          </cell>
          <cell r="P12" t="str">
            <v>Потребители с мощностью устройств &gt;670 кВт</v>
          </cell>
          <cell r="V12">
            <v>10</v>
          </cell>
        </row>
        <row r="13">
          <cell r="A13" t="str">
            <v>Пермский край</v>
          </cell>
          <cell r="P13" t="str">
            <v>ТСО</v>
          </cell>
        </row>
        <row r="14">
          <cell r="A14" t="str">
            <v>Республика Алтай</v>
          </cell>
        </row>
        <row r="15">
          <cell r="A15" t="str">
            <v>Республика Калмыкия</v>
          </cell>
        </row>
        <row r="16">
          <cell r="A16" t="str">
            <v>Республика Карелия</v>
          </cell>
        </row>
        <row r="17">
          <cell r="A17" t="str">
            <v>Республика Крым</v>
          </cell>
          <cell r="E17" t="str">
            <v>Январь</v>
          </cell>
        </row>
        <row r="18">
          <cell r="A18" t="str">
            <v>Республика Татарстан</v>
          </cell>
          <cell r="E18" t="str">
            <v>Февраль</v>
          </cell>
        </row>
        <row r="19">
          <cell r="A19" t="str">
            <v>Республика Хакасия</v>
          </cell>
          <cell r="E19" t="str">
            <v>Март</v>
          </cell>
        </row>
        <row r="20">
          <cell r="A20" t="str">
            <v>Самарская область</v>
          </cell>
          <cell r="E20" t="str">
            <v>Апрель</v>
          </cell>
        </row>
        <row r="21">
          <cell r="A21" t="str">
            <v>Тверская область</v>
          </cell>
          <cell r="E21" t="str">
            <v>Май</v>
          </cell>
          <cell r="N21" t="str">
            <v>ВН</v>
          </cell>
          <cell r="P21" t="str">
            <v>на стене</v>
          </cell>
          <cell r="Q21" t="str">
            <v>отсутствие прибора учета</v>
          </cell>
        </row>
        <row r="22">
          <cell r="A22" t="str">
            <v>Томская область</v>
          </cell>
          <cell r="E22" t="str">
            <v>Июнь</v>
          </cell>
          <cell r="N22" t="str">
            <v>СН1</v>
          </cell>
          <cell r="P22" t="str">
            <v>на столбе</v>
          </cell>
          <cell r="Q22" t="str">
            <v>истечение срока межповерочного интервала</v>
          </cell>
        </row>
        <row r="23">
          <cell r="A23" t="str">
            <v>Ульяновская область</v>
          </cell>
          <cell r="E23" t="str">
            <v>Июль</v>
          </cell>
          <cell r="N23" t="str">
            <v>СН2</v>
          </cell>
          <cell r="P23" t="str">
            <v>прочее</v>
          </cell>
          <cell r="Q23" t="str">
            <v>выход из строя</v>
          </cell>
        </row>
        <row r="24">
          <cell r="A24" t="str">
            <v>Челябинская область</v>
          </cell>
          <cell r="E24" t="str">
            <v>Август</v>
          </cell>
          <cell r="N24" t="str">
            <v>НН</v>
          </cell>
          <cell r="Q24" t="str">
            <v>прочее</v>
          </cell>
        </row>
        <row r="25">
          <cell r="A25" t="str">
            <v>Чувашская Республика</v>
          </cell>
          <cell r="E25" t="str">
            <v>Сентябрь</v>
          </cell>
          <cell r="N25" t="str">
            <v>нет</v>
          </cell>
        </row>
        <row r="26">
          <cell r="E26" t="str">
            <v>Октябрь</v>
          </cell>
        </row>
        <row r="27">
          <cell r="E27" t="str">
            <v>Ноябрь</v>
          </cell>
        </row>
        <row r="28">
          <cell r="A28" t="str">
            <v>Полное НВВ/сальдо переток</v>
          </cell>
          <cell r="E28" t="str">
            <v>Декабрь</v>
          </cell>
        </row>
        <row r="29">
          <cell r="A29" t="str">
            <v>Монопотреб Белгород</v>
          </cell>
          <cell r="N29" t="str">
            <v>КЛЭП</v>
          </cell>
          <cell r="O29" t="str">
            <v>однофазный прямого включения</v>
          </cell>
          <cell r="P29" t="str">
            <v>Инвестпрограмма</v>
          </cell>
          <cell r="Q29" t="str">
            <v>отсутствует</v>
          </cell>
        </row>
        <row r="30">
          <cell r="A30" t="str">
            <v>Котловое по ЭЭ/Поступление в сеть</v>
          </cell>
          <cell r="N30" t="str">
            <v>ВЛЭП</v>
          </cell>
          <cell r="O30" t="str">
            <v>трехфазный прямого включения</v>
          </cell>
          <cell r="P30" t="str">
            <v>Собственные средства</v>
          </cell>
          <cell r="Q30" t="str">
            <v>ссылка на документ</v>
          </cell>
        </row>
        <row r="31">
          <cell r="A31" t="str">
            <v>Котловое по ЭЭ/Полезный отпуск</v>
          </cell>
          <cell r="N31" t="str">
            <v>Подстанция</v>
          </cell>
          <cell r="O31" t="str">
            <v>трехфазный полукосвенного включения</v>
          </cell>
          <cell r="P31" t="str">
            <v>Кредит</v>
          </cell>
        </row>
        <row r="32">
          <cell r="A32" t="str">
            <v>Котловое по М/Полезный отпуск</v>
          </cell>
          <cell r="N32" t="str">
            <v>Прочее ЭСХ</v>
          </cell>
          <cell r="O32" t="str">
            <v>трехфазный косвенного включения</v>
          </cell>
          <cell r="P32" t="str">
            <v>прочее</v>
          </cell>
        </row>
        <row r="33">
          <cell r="A33" t="str">
            <v>Полное НВВ/Полезный отпуск</v>
          </cell>
          <cell r="N33" t="str">
            <v>Прочее не ЭСХ</v>
          </cell>
        </row>
        <row r="34">
          <cell r="A34" t="str">
            <v>Без баланса и расчета тарифа</v>
          </cell>
        </row>
        <row r="48">
          <cell r="E48" t="str">
            <v>2023-10-23T07:19:11.458671Z</v>
          </cell>
        </row>
        <row r="51">
          <cell r="F51" t="str">
            <v>Собственность</v>
          </cell>
          <cell r="G51" t="str">
            <v xml:space="preserve">кадастровая стоимость </v>
          </cell>
        </row>
        <row r="52">
          <cell r="F52" t="str">
            <v>Хозяйственное ведение</v>
          </cell>
          <cell r="G52" t="str">
            <v>остаточная стоимость</v>
          </cell>
        </row>
        <row r="53">
          <cell r="F53" t="str">
            <v>Оперативное управление</v>
          </cell>
          <cell r="G53" t="str">
            <v>налогом не облагается</v>
          </cell>
        </row>
        <row r="54">
          <cell r="F54" t="str">
            <v>Концессионное соглашение</v>
          </cell>
        </row>
        <row r="55">
          <cell r="F55" t="str">
            <v>Доверительное управление имуществом</v>
          </cell>
        </row>
        <row r="56">
          <cell r="F56" t="str">
            <v>Возмездное оказание услуг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53705-289F-4F45-B431-02B74FEFE4BA}">
  <sheetPr>
    <pageSetUpPr fitToPage="1"/>
  </sheetPr>
  <dimension ref="A1:O89"/>
  <sheetViews>
    <sheetView showGridLines="0" tabSelected="1" topLeftCell="F25" zoomScale="90" workbookViewId="0">
      <selection activeCell="L52" sqref="L52"/>
    </sheetView>
  </sheetViews>
  <sheetFormatPr defaultColWidth="9.109375" defaultRowHeight="11.25" customHeight="1" x14ac:dyDescent="0.3"/>
  <cols>
    <col min="1" max="1" width="19.44140625" hidden="1" customWidth="1"/>
    <col min="2" max="2" width="15" hidden="1" customWidth="1"/>
    <col min="3" max="3" width="16.33203125" hidden="1" customWidth="1"/>
    <col min="4" max="4" width="15" hidden="1" customWidth="1"/>
    <col min="5" max="5" width="21.5546875" hidden="1" customWidth="1"/>
    <col min="6" max="6" width="4.6640625" customWidth="1"/>
    <col min="7" max="7" width="14.5546875" customWidth="1"/>
    <col min="8" max="8" width="46.6640625" customWidth="1"/>
    <col min="9" max="9" width="13.109375" customWidth="1"/>
    <col min="10" max="11" width="19.6640625" customWidth="1"/>
    <col min="12" max="13" width="18.88671875" customWidth="1"/>
    <col min="14" max="14" width="18.5546875" customWidth="1"/>
    <col min="15" max="15" width="15.6640625" customWidth="1"/>
  </cols>
  <sheetData>
    <row r="1" spans="1:15" ht="11.25" hidden="1" customHeight="1" x14ac:dyDescent="0.2">
      <c r="A1" s="1" t="b">
        <f>TRUE</f>
        <v>1</v>
      </c>
    </row>
    <row r="2" spans="1:15" ht="11.25" hidden="1" customHeight="1" x14ac:dyDescent="0.3"/>
    <row r="3" spans="1:15" ht="11.25" hidden="1" customHeight="1" x14ac:dyDescent="0.3">
      <c r="H3" t="s">
        <v>0</v>
      </c>
      <c r="I3" t="s">
        <v>1</v>
      </c>
      <c r="J3" t="s">
        <v>2</v>
      </c>
      <c r="K3" t="s">
        <v>3</v>
      </c>
      <c r="L3" t="s">
        <v>4</v>
      </c>
    </row>
    <row r="4" spans="1:15" ht="11.25" hidden="1" customHeight="1" x14ac:dyDescent="0.3">
      <c r="H4" t="s">
        <v>0</v>
      </c>
      <c r="I4" t="s">
        <v>1</v>
      </c>
      <c r="J4" t="s">
        <v>2</v>
      </c>
      <c r="K4" t="s">
        <v>2</v>
      </c>
      <c r="L4" t="s">
        <v>3</v>
      </c>
      <c r="M4" t="s">
        <v>3</v>
      </c>
      <c r="N4" t="s">
        <v>4</v>
      </c>
      <c r="O4" t="s">
        <v>4</v>
      </c>
    </row>
    <row r="5" spans="1:15" ht="52.5" hidden="1" customHeight="1" x14ac:dyDescent="0.3">
      <c r="H5" t="s">
        <v>5</v>
      </c>
      <c r="I5" t="s">
        <v>6</v>
      </c>
      <c r="J5" t="s">
        <v>7</v>
      </c>
      <c r="K5" t="s">
        <v>8</v>
      </c>
      <c r="L5" t="s">
        <v>7</v>
      </c>
      <c r="M5" t="s">
        <v>8</v>
      </c>
      <c r="N5" t="s">
        <v>7</v>
      </c>
      <c r="O5" t="s">
        <v>8</v>
      </c>
    </row>
    <row r="6" spans="1:15" ht="52.5" hidden="1" customHeight="1" x14ac:dyDescent="0.3"/>
    <row r="7" spans="1:15" ht="20.25" customHeight="1" x14ac:dyDescent="0.3"/>
    <row r="8" spans="1:15" ht="20.25" customHeight="1" x14ac:dyDescent="0.3">
      <c r="G8" s="2" t="s">
        <v>9</v>
      </c>
      <c r="H8" s="2"/>
    </row>
    <row r="9" spans="1:15" ht="12.75" customHeight="1" x14ac:dyDescent="0.2">
      <c r="G9" s="3" t="s">
        <v>10</v>
      </c>
      <c r="H9" s="4"/>
      <c r="I9" s="4"/>
      <c r="J9" s="4"/>
      <c r="K9" s="4"/>
    </row>
    <row r="10" spans="1:15" ht="11.25" customHeight="1" x14ac:dyDescent="0.2">
      <c r="G10" s="3" t="s">
        <v>11</v>
      </c>
      <c r="H10" s="4"/>
      <c r="I10" s="4"/>
      <c r="J10" s="4"/>
      <c r="K10" s="4"/>
    </row>
    <row r="11" spans="1:15" ht="11.25" customHeight="1" x14ac:dyDescent="0.2">
      <c r="G11" s="3" t="str">
        <f>"                  (вид цены (тарифа) на "&amp;god&amp;" год"</f>
        <v xml:space="preserve">                  (вид цены (тарифа) на 2024 год</v>
      </c>
      <c r="H11" s="4"/>
      <c r="I11" s="4"/>
      <c r="J11" s="4"/>
      <c r="K11" s="4"/>
    </row>
    <row r="12" spans="1:15" ht="11.25" customHeight="1" x14ac:dyDescent="0.2">
      <c r="G12" s="3" t="s">
        <v>12</v>
      </c>
      <c r="H12" s="4"/>
      <c r="I12" s="4"/>
      <c r="J12" s="4"/>
      <c r="K12" s="4"/>
    </row>
    <row r="14" spans="1:15" ht="11.25" customHeight="1" x14ac:dyDescent="0.3">
      <c r="G14" s="5" t="str">
        <f>org</f>
        <v>ООО "ЕнисейСетьСервис"</v>
      </c>
      <c r="H14" s="5"/>
      <c r="I14" s="5"/>
      <c r="J14" s="5"/>
      <c r="K14" s="5"/>
    </row>
    <row r="15" spans="1:15" ht="11.25" customHeight="1" x14ac:dyDescent="0.2">
      <c r="G15" s="3" t="s">
        <v>13</v>
      </c>
      <c r="H15" s="4"/>
      <c r="I15" s="4"/>
      <c r="J15" s="4"/>
      <c r="K15" s="4"/>
    </row>
    <row r="18" spans="1:12" ht="18" hidden="1" customHeight="1" x14ac:dyDescent="0.2">
      <c r="A18" s="1" t="b">
        <f>REPORT_OWNER&lt;&gt;"Версия организации"</f>
        <v>0</v>
      </c>
      <c r="G18" s="6" t="s">
        <v>14</v>
      </c>
      <c r="I18" s="7"/>
    </row>
    <row r="19" spans="1:12" ht="23.25" customHeight="1" x14ac:dyDescent="0.3"/>
    <row r="20" spans="1:12" ht="19.5" customHeight="1" x14ac:dyDescent="0.3">
      <c r="G20" s="8" t="s">
        <v>15</v>
      </c>
      <c r="H20" s="8"/>
      <c r="I20" s="8"/>
      <c r="J20" s="8"/>
      <c r="K20" s="8"/>
      <c r="L20" s="8"/>
    </row>
    <row r="22" spans="1:12" ht="11.25" customHeight="1" x14ac:dyDescent="0.3">
      <c r="C22" t="s">
        <v>16</v>
      </c>
      <c r="G22" s="9" t="s">
        <v>17</v>
      </c>
      <c r="H22" s="9"/>
      <c r="I22" s="10" t="str">
        <f>org</f>
        <v>ООО "ЕнисейСетьСервис"</v>
      </c>
      <c r="J22" s="10"/>
      <c r="K22" s="10"/>
      <c r="L22" s="10"/>
    </row>
    <row r="23" spans="1:12" ht="11.25" customHeight="1" x14ac:dyDescent="0.3">
      <c r="G23" s="9"/>
      <c r="H23" s="9"/>
      <c r="I23" s="10"/>
      <c r="J23" s="10"/>
      <c r="K23" s="10"/>
      <c r="L23" s="10"/>
    </row>
    <row r="24" spans="1:12" ht="11.25" customHeight="1" x14ac:dyDescent="0.3">
      <c r="C24" t="s">
        <v>18</v>
      </c>
      <c r="G24" s="9" t="s">
        <v>19</v>
      </c>
      <c r="H24" s="9"/>
      <c r="I24" s="11" t="str">
        <f>org</f>
        <v>ООО "ЕнисейСетьСервис"</v>
      </c>
      <c r="J24" s="11"/>
      <c r="K24" s="11"/>
      <c r="L24" s="11"/>
    </row>
    <row r="25" spans="1:12" ht="27.75" customHeight="1" x14ac:dyDescent="0.3">
      <c r="C25" t="s">
        <v>20</v>
      </c>
      <c r="G25" s="9" t="s">
        <v>21</v>
      </c>
      <c r="H25" s="9"/>
      <c r="I25" s="12" t="str">
        <f>[1]Титульный!E48</f>
        <v>660133, г. Красноярск, ул. С. Лазо, 6а, оф. 117</v>
      </c>
      <c r="J25" s="12"/>
      <c r="K25" s="12"/>
      <c r="L25" s="12"/>
    </row>
    <row r="26" spans="1:12" ht="27.75" customHeight="1" x14ac:dyDescent="0.3">
      <c r="C26" t="s">
        <v>22</v>
      </c>
      <c r="G26" s="9" t="s">
        <v>23</v>
      </c>
      <c r="H26" s="9"/>
      <c r="I26" s="12" t="str">
        <f>[1]Титульный!E49</f>
        <v>660133, г. Красноярск, ул. С. Лазо, 6а, оф. 117</v>
      </c>
      <c r="J26" s="12"/>
      <c r="K26" s="12"/>
      <c r="L26" s="12"/>
    </row>
    <row r="27" spans="1:12" ht="11.25" customHeight="1" x14ac:dyDescent="0.3">
      <c r="C27" t="s">
        <v>24</v>
      </c>
      <c r="G27" s="9" t="s">
        <v>25</v>
      </c>
      <c r="H27" s="9"/>
      <c r="I27" s="11" t="str">
        <f>INN</f>
        <v>2465302760</v>
      </c>
      <c r="J27" s="11"/>
      <c r="K27" s="11"/>
      <c r="L27" s="11"/>
    </row>
    <row r="28" spans="1:12" ht="11.25" customHeight="1" x14ac:dyDescent="0.3">
      <c r="C28" t="s">
        <v>26</v>
      </c>
      <c r="G28" s="9" t="s">
        <v>27</v>
      </c>
      <c r="H28" s="9"/>
      <c r="I28" s="11" t="str">
        <f>KPP</f>
        <v>246501001</v>
      </c>
      <c r="J28" s="11"/>
      <c r="K28" s="11"/>
      <c r="L28" s="11"/>
    </row>
    <row r="29" spans="1:12" ht="11.25" customHeight="1" x14ac:dyDescent="0.3">
      <c r="C29" t="s">
        <v>28</v>
      </c>
      <c r="G29" s="9" t="s">
        <v>29</v>
      </c>
      <c r="H29" s="9"/>
      <c r="I29" s="11" t="str">
        <f>[1]Титульный!E52</f>
        <v>Кокин Алексей Владимирович</v>
      </c>
      <c r="J29" s="11"/>
      <c r="K29" s="11"/>
      <c r="L29" s="11"/>
    </row>
    <row r="30" spans="1:12" ht="11.25" customHeight="1" x14ac:dyDescent="0.3">
      <c r="C30" t="s">
        <v>30</v>
      </c>
      <c r="G30" s="9" t="s">
        <v>31</v>
      </c>
      <c r="H30" s="9"/>
      <c r="I30" s="10" t="str">
        <f>[1]Титульный!E64</f>
        <v>Shakirova.ess@mail.ru</v>
      </c>
      <c r="J30" s="10"/>
      <c r="K30" s="10"/>
      <c r="L30" s="10"/>
    </row>
    <row r="31" spans="1:12" ht="11.25" customHeight="1" x14ac:dyDescent="0.3">
      <c r="C31" t="s">
        <v>32</v>
      </c>
      <c r="G31" s="9" t="s">
        <v>33</v>
      </c>
      <c r="H31" s="9"/>
      <c r="I31" s="10" t="str">
        <f>[1]Титульный!E54</f>
        <v>8 (391) 267-17-03</v>
      </c>
      <c r="J31" s="10"/>
      <c r="K31" s="10"/>
      <c r="L31" s="10"/>
    </row>
    <row r="32" spans="1:12" ht="4.5" customHeight="1" x14ac:dyDescent="0.3"/>
    <row r="33" spans="3:12" ht="4.5" customHeight="1" x14ac:dyDescent="0.3"/>
    <row r="34" spans="3:12" ht="18.75" customHeight="1" x14ac:dyDescent="0.3">
      <c r="G34" s="8" t="s">
        <v>34</v>
      </c>
      <c r="H34" s="8"/>
      <c r="I34" s="8"/>
      <c r="J34" s="8"/>
      <c r="K34" s="8"/>
      <c r="L34" s="8"/>
    </row>
    <row r="35" spans="3:12" ht="1.5" customHeight="1" x14ac:dyDescent="0.3"/>
    <row r="36" spans="3:12" ht="1.5" customHeight="1" x14ac:dyDescent="0.3"/>
    <row r="37" spans="3:12" ht="45" customHeight="1" x14ac:dyDescent="0.3">
      <c r="G37" s="13" t="s">
        <v>35</v>
      </c>
      <c r="H37" s="13"/>
      <c r="I37" s="14" t="s">
        <v>36</v>
      </c>
      <c r="J37" s="14" t="s">
        <v>37</v>
      </c>
      <c r="K37" s="14" t="s">
        <v>38</v>
      </c>
      <c r="L37" s="14" t="s">
        <v>39</v>
      </c>
    </row>
    <row r="38" spans="3:12" ht="24.75" customHeight="1" x14ac:dyDescent="0.3">
      <c r="G38" s="15" t="s">
        <v>40</v>
      </c>
      <c r="H38" s="15"/>
      <c r="I38" s="15"/>
      <c r="J38" s="15"/>
      <c r="K38" s="15"/>
      <c r="L38" s="15"/>
    </row>
    <row r="39" spans="3:12" ht="22.5" customHeight="1" x14ac:dyDescent="0.3">
      <c r="G39" s="16">
        <v>1</v>
      </c>
      <c r="H39" s="17" t="s">
        <v>41</v>
      </c>
      <c r="I39" s="17"/>
      <c r="J39" s="17"/>
      <c r="K39" s="17"/>
      <c r="L39" s="18"/>
    </row>
    <row r="40" spans="3:12" ht="11.25" customHeight="1" x14ac:dyDescent="0.3">
      <c r="C40" t="s">
        <v>42</v>
      </c>
      <c r="G40" s="19" t="s">
        <v>43</v>
      </c>
      <c r="H40" s="20" t="s">
        <v>44</v>
      </c>
      <c r="I40" s="21" t="s">
        <v>45</v>
      </c>
      <c r="J40" s="22">
        <v>175095</v>
      </c>
      <c r="K40" s="22"/>
      <c r="L40" s="22"/>
    </row>
    <row r="41" spans="3:12" ht="11.25" customHeight="1" x14ac:dyDescent="0.3">
      <c r="C41" t="s">
        <v>46</v>
      </c>
      <c r="G41" s="23" t="s">
        <v>47</v>
      </c>
      <c r="H41" s="24" t="s">
        <v>48</v>
      </c>
      <c r="I41" s="14" t="s">
        <v>45</v>
      </c>
      <c r="J41" s="22">
        <v>708</v>
      </c>
      <c r="K41" s="22"/>
      <c r="L41" s="22"/>
    </row>
    <row r="42" spans="3:12" ht="22.5" customHeight="1" x14ac:dyDescent="0.3">
      <c r="C42" t="s">
        <v>49</v>
      </c>
      <c r="G42" s="23" t="s">
        <v>50</v>
      </c>
      <c r="H42" s="24" t="s">
        <v>51</v>
      </c>
      <c r="I42" s="14" t="s">
        <v>45</v>
      </c>
      <c r="J42" s="22">
        <v>186</v>
      </c>
      <c r="K42" s="22"/>
      <c r="L42" s="22"/>
    </row>
    <row r="43" spans="3:12" ht="11.25" customHeight="1" x14ac:dyDescent="0.3">
      <c r="C43" t="s">
        <v>52</v>
      </c>
      <c r="G43" s="23" t="s">
        <v>53</v>
      </c>
      <c r="H43" s="24" t="s">
        <v>54</v>
      </c>
      <c r="I43" s="14" t="s">
        <v>45</v>
      </c>
      <c r="J43" s="22">
        <v>148</v>
      </c>
      <c r="K43" s="22"/>
      <c r="L43" s="22"/>
    </row>
    <row r="44" spans="3:12" ht="11.25" customHeight="1" x14ac:dyDescent="0.3">
      <c r="G44" s="16" t="s">
        <v>55</v>
      </c>
      <c r="H44" s="17" t="s">
        <v>56</v>
      </c>
      <c r="I44" s="25"/>
      <c r="J44" s="17"/>
      <c r="K44" s="17"/>
      <c r="L44" s="18"/>
    </row>
    <row r="45" spans="3:12" ht="45" customHeight="1" x14ac:dyDescent="0.3">
      <c r="C45" t="s">
        <v>57</v>
      </c>
      <c r="G45" s="23" t="s">
        <v>58</v>
      </c>
      <c r="H45" s="24" t="s">
        <v>59</v>
      </c>
      <c r="I45" s="14" t="s">
        <v>60</v>
      </c>
      <c r="J45" s="26">
        <f>IF(J40=0,0,J41/J40)</f>
        <v>4.0435192324166881E-3</v>
      </c>
      <c r="K45" s="26">
        <f>IF(K40=0,0,K41/K40)</f>
        <v>0</v>
      </c>
      <c r="L45" s="26">
        <f>IF(L40=0,0,L41/L40)</f>
        <v>0</v>
      </c>
    </row>
    <row r="46" spans="3:12" ht="22.5" customHeight="1" x14ac:dyDescent="0.3">
      <c r="G46" s="16" t="s">
        <v>61</v>
      </c>
      <c r="H46" s="17" t="s">
        <v>62</v>
      </c>
      <c r="I46" s="25"/>
      <c r="J46" s="17"/>
      <c r="K46" s="17"/>
      <c r="L46" s="18"/>
    </row>
    <row r="47" spans="3:12" ht="11.25" customHeight="1" x14ac:dyDescent="0.3">
      <c r="C47" t="s">
        <v>63</v>
      </c>
      <c r="G47" s="23" t="s">
        <v>64</v>
      </c>
      <c r="H47" s="27" t="s">
        <v>65</v>
      </c>
      <c r="I47" s="14" t="s">
        <v>66</v>
      </c>
      <c r="J47" s="28">
        <f>'[1]П1.30'!CF19</f>
        <v>37.422000000000004</v>
      </c>
      <c r="K47" s="28">
        <f>'[1]П1.30'!EN19</f>
        <v>32.738099999999996</v>
      </c>
      <c r="L47" s="28">
        <f>'[1]П1.30'!HA19</f>
        <v>37.831499999999998</v>
      </c>
    </row>
    <row r="48" spans="3:12" ht="22.5" customHeight="1" x14ac:dyDescent="0.3">
      <c r="C48" t="s">
        <v>67</v>
      </c>
      <c r="G48" s="23" t="s">
        <v>68</v>
      </c>
      <c r="H48" s="27" t="s">
        <v>69</v>
      </c>
      <c r="I48" s="14" t="s">
        <v>70</v>
      </c>
      <c r="J48" s="28">
        <f>'[1]П1.30'!BQ68*1000</f>
        <v>84396.2</v>
      </c>
      <c r="K48" s="28">
        <f>'[1]П1.30'!DY68*1000</f>
        <v>93329.900000000009</v>
      </c>
      <c r="L48" s="28">
        <f>'[1]П1.30'!GG68*1000</f>
        <v>99986.200000000012</v>
      </c>
    </row>
    <row r="49" spans="3:12" ht="33.75" customHeight="1" x14ac:dyDescent="0.3">
      <c r="C49" t="s">
        <v>71</v>
      </c>
      <c r="G49" s="23" t="s">
        <v>72</v>
      </c>
      <c r="H49" s="27" t="s">
        <v>73</v>
      </c>
      <c r="I49" s="14" t="s">
        <v>74</v>
      </c>
      <c r="J49" s="28">
        <v>35086.014000000003</v>
      </c>
      <c r="K49" s="28">
        <v>36141.250999999997</v>
      </c>
      <c r="L49" s="28">
        <v>43033.457999999999</v>
      </c>
    </row>
    <row r="50" spans="3:12" ht="11.25" customHeight="1" x14ac:dyDescent="0.3">
      <c r="C50" t="s">
        <v>75</v>
      </c>
      <c r="G50" s="23" t="s">
        <v>76</v>
      </c>
      <c r="H50" s="29" t="s">
        <v>77</v>
      </c>
      <c r="I50" s="14" t="s">
        <v>60</v>
      </c>
      <c r="J50" s="28">
        <v>7.6</v>
      </c>
      <c r="K50" s="28">
        <v>3.1</v>
      </c>
      <c r="L50" s="28">
        <v>3.1</v>
      </c>
    </row>
    <row r="51" spans="3:12" ht="33.75" customHeight="1" x14ac:dyDescent="0.3">
      <c r="C51" t="s">
        <v>78</v>
      </c>
      <c r="G51" s="23" t="s">
        <v>79</v>
      </c>
      <c r="H51" s="27" t="s">
        <v>80</v>
      </c>
      <c r="I51" s="14"/>
      <c r="J51" s="30" t="s">
        <v>81</v>
      </c>
      <c r="K51" s="30" t="s">
        <v>81</v>
      </c>
      <c r="L51" s="30" t="s">
        <v>82</v>
      </c>
    </row>
    <row r="52" spans="3:12" ht="22.5" customHeight="1" x14ac:dyDescent="0.3">
      <c r="C52" t="s">
        <v>83</v>
      </c>
      <c r="G52" s="23" t="s">
        <v>84</v>
      </c>
      <c r="H52" s="31" t="s">
        <v>85</v>
      </c>
      <c r="I52" s="14" t="s">
        <v>45</v>
      </c>
      <c r="J52" s="28">
        <f>'[1]Расчет НВВ'!W128</f>
        <v>125903.40757383291</v>
      </c>
      <c r="K52" s="28">
        <f>IFERROR('[1]Расчет НВВ'!AC128,0)</f>
        <v>183175.05999842915</v>
      </c>
      <c r="L52" s="28">
        <f>'[1]Расчет НВВ'!AK128</f>
        <v>340664.43164948333</v>
      </c>
    </row>
    <row r="53" spans="3:12" ht="56.25" customHeight="1" x14ac:dyDescent="0.3">
      <c r="C53" t="s">
        <v>86</v>
      </c>
      <c r="G53" s="23" t="s">
        <v>87</v>
      </c>
      <c r="H53" s="24" t="s">
        <v>88</v>
      </c>
      <c r="I53" s="14" t="s">
        <v>45</v>
      </c>
      <c r="J53" s="28">
        <f>'[1]Расчет НВВ'!W64</f>
        <v>50807.348731049831</v>
      </c>
      <c r="K53" s="28">
        <f>'[1]Расчет НВВ'!AC64</f>
        <v>76168.869393230008</v>
      </c>
      <c r="L53" s="28">
        <f>'[1]Расчет НВВ'!AK64</f>
        <v>96021.695958501048</v>
      </c>
    </row>
    <row r="54" spans="3:12" ht="11.25" customHeight="1" x14ac:dyDescent="0.2">
      <c r="G54" s="23"/>
      <c r="H54" s="31" t="s">
        <v>89</v>
      </c>
      <c r="I54" s="14"/>
      <c r="J54" s="32"/>
      <c r="K54" s="32"/>
      <c r="L54" s="32"/>
    </row>
    <row r="55" spans="3:12" ht="11.25" customHeight="1" x14ac:dyDescent="0.3">
      <c r="C55" t="s">
        <v>90</v>
      </c>
      <c r="G55" s="23" t="s">
        <v>91</v>
      </c>
      <c r="H55" s="33" t="s">
        <v>92</v>
      </c>
      <c r="I55" s="14" t="s">
        <v>45</v>
      </c>
      <c r="J55" s="28">
        <f>'[1]Расчет НВВ'!W38</f>
        <v>29069.474511049833</v>
      </c>
      <c r="K55" s="28">
        <f>'[1]Расчет НВВ'!AC38</f>
        <v>39806.299610000002</v>
      </c>
      <c r="L55" s="28">
        <f>'[1]Расчет НВВ'!AK38</f>
        <v>49693.539792486357</v>
      </c>
    </row>
    <row r="56" spans="3:12" ht="11.25" customHeight="1" x14ac:dyDescent="0.3">
      <c r="C56" t="s">
        <v>93</v>
      </c>
      <c r="G56" s="23" t="s">
        <v>94</v>
      </c>
      <c r="H56" s="33" t="s">
        <v>95</v>
      </c>
      <c r="I56" s="14" t="s">
        <v>45</v>
      </c>
      <c r="J56" s="28">
        <f>'[1]Расчет НВВ'!W35</f>
        <v>18117.124219999998</v>
      </c>
      <c r="K56" s="28">
        <f>'[1]Расчет НВВ'!AC35</f>
        <v>33968.78</v>
      </c>
      <c r="L56" s="28">
        <f>'[1]Расчет НВВ'!AK35</f>
        <v>42406.074846709787</v>
      </c>
    </row>
    <row r="57" spans="3:12" ht="11.25" customHeight="1" x14ac:dyDescent="0.3">
      <c r="C57" t="s">
        <v>96</v>
      </c>
      <c r="G57" s="23" t="s">
        <v>97</v>
      </c>
      <c r="H57" s="33" t="s">
        <v>98</v>
      </c>
      <c r="I57" s="14" t="s">
        <v>45</v>
      </c>
      <c r="J57" s="28">
        <f>'[1]Расчет НВВ'!W32+'[1]Расчет НВВ'!W40</f>
        <v>1290.3400000000001</v>
      </c>
      <c r="K57" s="28">
        <f>'[1]Расчет НВВ'!AC32+'[1]Расчет НВВ'!AC40</f>
        <v>1106.9816166000001</v>
      </c>
      <c r="L57" s="28">
        <f>'[1]Расчет НВВ'!AK32+'[1]Расчет НВВ'!AK40</f>
        <v>2315.6508432186552</v>
      </c>
    </row>
    <row r="58" spans="3:12" ht="33.75" customHeight="1" x14ac:dyDescent="0.3">
      <c r="C58" t="s">
        <v>99</v>
      </c>
      <c r="G58" s="23" t="s">
        <v>100</v>
      </c>
      <c r="H58" s="24" t="s">
        <v>101</v>
      </c>
      <c r="I58" s="14" t="s">
        <v>45</v>
      </c>
      <c r="J58" s="28">
        <f>'[1]Расчет НВВ'!W104-J53</f>
        <v>60483.57342387308</v>
      </c>
      <c r="K58" s="28">
        <f>'[1]Расчет НВВ'!AC104-K53</f>
        <v>123272.02258799999</v>
      </c>
      <c r="L58" s="28">
        <f>'[1]Расчет НВВ'!AK104-L53</f>
        <v>209564.72990647584</v>
      </c>
    </row>
    <row r="59" spans="3:12" ht="22.5" customHeight="1" x14ac:dyDescent="0.3">
      <c r="C59" t="s">
        <v>102</v>
      </c>
      <c r="G59" s="23" t="s">
        <v>103</v>
      </c>
      <c r="H59" s="24" t="s">
        <v>104</v>
      </c>
      <c r="I59" s="14" t="s">
        <v>45</v>
      </c>
      <c r="J59" s="28">
        <f>'[1]Расчет НВВ'!W105</f>
        <v>0</v>
      </c>
      <c r="K59" s="28">
        <f>'[1]Расчет НВВ'!AC105</f>
        <v>-32821.18838</v>
      </c>
      <c r="L59" s="28">
        <f>'[1]Расчет НВВ'!AK105</f>
        <v>19078.005784506455</v>
      </c>
    </row>
    <row r="60" spans="3:12" ht="22.5" customHeight="1" x14ac:dyDescent="0.3">
      <c r="C60" t="s">
        <v>105</v>
      </c>
      <c r="G60" s="23" t="s">
        <v>106</v>
      </c>
      <c r="H60" s="24" t="s">
        <v>107</v>
      </c>
      <c r="I60" s="14" t="s">
        <v>45</v>
      </c>
      <c r="J60" s="28"/>
      <c r="K60" s="28"/>
      <c r="L60" s="28">
        <v>10800</v>
      </c>
    </row>
    <row r="61" spans="3:12" ht="88.5" customHeight="1" x14ac:dyDescent="0.3">
      <c r="C61" t="s">
        <v>108</v>
      </c>
      <c r="G61" s="23" t="s">
        <v>109</v>
      </c>
      <c r="H61" s="33" t="s">
        <v>110</v>
      </c>
      <c r="I61" s="14"/>
      <c r="J61" s="30" t="s">
        <v>111</v>
      </c>
      <c r="K61" s="30" t="s">
        <v>112</v>
      </c>
      <c r="L61" s="30" t="s">
        <v>112</v>
      </c>
    </row>
    <row r="62" spans="3:12" ht="11.25" customHeight="1" x14ac:dyDescent="0.3">
      <c r="C62" t="s">
        <v>113</v>
      </c>
      <c r="G62" s="23" t="s">
        <v>114</v>
      </c>
      <c r="H62" s="27" t="s">
        <v>115</v>
      </c>
      <c r="I62" s="14" t="s">
        <v>116</v>
      </c>
      <c r="J62" s="28">
        <f>'[1]Свод УЕ'!M42</f>
        <v>2923.27</v>
      </c>
      <c r="K62" s="28">
        <f>'[1]Свод УЕ'!M44</f>
        <v>3083.9955999999997</v>
      </c>
      <c r="L62" s="28">
        <f>'[1]Свод УЕ'!M45</f>
        <v>3898.4406000000004</v>
      </c>
    </row>
    <row r="63" spans="3:12" ht="33.75" customHeight="1" x14ac:dyDescent="0.3">
      <c r="C63" t="s">
        <v>117</v>
      </c>
      <c r="G63" s="23" t="s">
        <v>118</v>
      </c>
      <c r="H63" s="24" t="s">
        <v>119</v>
      </c>
      <c r="I63" s="14" t="s">
        <v>120</v>
      </c>
      <c r="J63" s="34">
        <f>IF('[1]Расчет НВВ'!W22=0,0,'[1]Расчет НВВ'!W64/'[1]Расчет НВВ'!W22)</f>
        <v>17.380313392553486</v>
      </c>
      <c r="K63" s="34">
        <f>IF('[1]Расчет НВВ'!AC22=0,0,'[1]Расчет НВВ'!AC64/'[1]Расчет НВВ'!AC22)</f>
        <v>24.698095843691249</v>
      </c>
      <c r="L63" s="34">
        <f>IF('[1]Расчет НВВ'!AI22=0,0,'[1]Расчет НВВ'!AK64/'[1]Расчет НВВ'!AI22)</f>
        <v>24.630796210797989</v>
      </c>
    </row>
    <row r="64" spans="3:12" ht="24.75" customHeight="1" x14ac:dyDescent="0.3">
      <c r="G64" s="16" t="s">
        <v>121</v>
      </c>
      <c r="H64" s="35" t="s">
        <v>122</v>
      </c>
      <c r="I64" s="35"/>
      <c r="J64" s="35"/>
      <c r="K64" s="17"/>
      <c r="L64" s="18"/>
    </row>
    <row r="65" spans="3:15" ht="11.25" customHeight="1" x14ac:dyDescent="0.3">
      <c r="C65" t="s">
        <v>123</v>
      </c>
      <c r="G65" s="23" t="s">
        <v>124</v>
      </c>
      <c r="H65" s="24" t="s">
        <v>125</v>
      </c>
      <c r="I65" s="14" t="s">
        <v>126</v>
      </c>
      <c r="J65" s="34">
        <f>[1]ФОТ!J17</f>
        <v>44</v>
      </c>
      <c r="K65" s="28">
        <v>55</v>
      </c>
      <c r="L65" s="28">
        <f>[1]ФОТ!Q17</f>
        <v>55</v>
      </c>
    </row>
    <row r="66" spans="3:15" ht="22.5" customHeight="1" x14ac:dyDescent="0.3">
      <c r="C66" t="s">
        <v>127</v>
      </c>
      <c r="G66" s="23" t="s">
        <v>128</v>
      </c>
      <c r="H66" s="24" t="s">
        <v>129</v>
      </c>
      <c r="I66" s="14" t="s">
        <v>130</v>
      </c>
      <c r="J66" s="34">
        <f>[1]ФОТ!J54/1000</f>
        <v>55.055822937594378</v>
      </c>
      <c r="K66" s="28">
        <f>K55/K65/12</f>
        <v>60.312575166666669</v>
      </c>
      <c r="L66" s="28">
        <f>[1]ФОТ!Q54/1000</f>
        <v>66.251574857704171</v>
      </c>
    </row>
    <row r="67" spans="3:15" ht="22.5" customHeight="1" x14ac:dyDescent="0.3">
      <c r="C67" t="s">
        <v>131</v>
      </c>
      <c r="G67" s="23" t="s">
        <v>132</v>
      </c>
      <c r="H67" s="24" t="s">
        <v>133</v>
      </c>
      <c r="I67" s="14"/>
      <c r="J67" s="30"/>
      <c r="K67" s="30"/>
      <c r="L67" s="30"/>
    </row>
    <row r="68" spans="3:15" ht="22.5" customHeight="1" x14ac:dyDescent="0.3">
      <c r="C68" t="s">
        <v>134</v>
      </c>
      <c r="G68" s="23" t="s">
        <v>135</v>
      </c>
      <c r="H68" s="31" t="s">
        <v>136</v>
      </c>
      <c r="I68" s="14" t="s">
        <v>45</v>
      </c>
      <c r="J68" s="28"/>
      <c r="K68" s="28">
        <f>J68</f>
        <v>0</v>
      </c>
      <c r="L68" s="28">
        <f>K68</f>
        <v>0</v>
      </c>
    </row>
    <row r="69" spans="3:15" ht="33.75" customHeight="1" x14ac:dyDescent="0.3">
      <c r="C69" t="s">
        <v>137</v>
      </c>
      <c r="G69" s="23" t="s">
        <v>138</v>
      </c>
      <c r="H69" s="31" t="s">
        <v>139</v>
      </c>
      <c r="I69" s="14" t="s">
        <v>45</v>
      </c>
      <c r="J69" s="28"/>
      <c r="K69" s="28"/>
      <c r="L69" s="28"/>
    </row>
    <row r="70" spans="3:15" ht="6" customHeight="1" x14ac:dyDescent="0.3"/>
    <row r="71" spans="3:15" ht="6" customHeight="1" x14ac:dyDescent="0.3"/>
    <row r="72" spans="3:15" ht="6" customHeight="1" x14ac:dyDescent="0.3"/>
    <row r="73" spans="3:15" ht="6" customHeight="1" x14ac:dyDescent="0.3"/>
    <row r="74" spans="3:15" ht="23.25" customHeight="1" x14ac:dyDescent="0.3">
      <c r="G74" s="8" t="s">
        <v>140</v>
      </c>
      <c r="H74" s="8"/>
      <c r="I74" s="8"/>
      <c r="J74" s="8"/>
      <c r="K74" s="8"/>
      <c r="L74" s="8"/>
      <c r="M74" s="8"/>
      <c r="N74" s="8"/>
      <c r="O74" s="8"/>
    </row>
    <row r="76" spans="3:15" ht="24" customHeight="1" x14ac:dyDescent="0.3">
      <c r="G76" s="36" t="s">
        <v>35</v>
      </c>
      <c r="H76" s="36"/>
      <c r="I76" s="37" t="s">
        <v>141</v>
      </c>
      <c r="J76" s="13" t="s">
        <v>37</v>
      </c>
      <c r="K76" s="13"/>
      <c r="L76" s="13" t="s">
        <v>142</v>
      </c>
      <c r="M76" s="13"/>
      <c r="N76" s="13" t="s">
        <v>143</v>
      </c>
      <c r="O76" s="13"/>
    </row>
    <row r="77" spans="3:15" ht="22.5" customHeight="1" x14ac:dyDescent="0.3">
      <c r="G77" s="36"/>
      <c r="H77" s="36"/>
      <c r="I77" s="37"/>
      <c r="J77" s="14" t="s">
        <v>144</v>
      </c>
      <c r="K77" s="14" t="s">
        <v>145</v>
      </c>
      <c r="L77" s="14" t="s">
        <v>144</v>
      </c>
      <c r="M77" s="14" t="s">
        <v>145</v>
      </c>
      <c r="N77" s="14" t="s">
        <v>144</v>
      </c>
      <c r="O77" s="14" t="s">
        <v>145</v>
      </c>
    </row>
    <row r="78" spans="3:15" ht="20.25" customHeight="1" x14ac:dyDescent="0.3">
      <c r="G78" s="38" t="s">
        <v>146</v>
      </c>
      <c r="H78" s="39"/>
      <c r="I78" s="39"/>
      <c r="J78" s="17"/>
      <c r="K78" s="17"/>
      <c r="L78" s="17"/>
      <c r="M78" s="17"/>
      <c r="N78" s="17"/>
      <c r="O78" s="17"/>
    </row>
    <row r="79" spans="3:15" ht="20.25" customHeight="1" x14ac:dyDescent="0.3">
      <c r="G79" s="16">
        <v>1</v>
      </c>
      <c r="H79" s="17" t="s">
        <v>147</v>
      </c>
      <c r="I79" s="17"/>
      <c r="J79" s="17"/>
      <c r="K79" s="17"/>
      <c r="L79" s="17"/>
      <c r="M79" s="17"/>
      <c r="N79" s="17"/>
      <c r="O79" s="17"/>
    </row>
    <row r="80" spans="3:15" ht="24" customHeight="1" x14ac:dyDescent="0.3">
      <c r="C80" t="s">
        <v>148</v>
      </c>
      <c r="G80" s="23" t="s">
        <v>43</v>
      </c>
      <c r="H80" s="24" t="s">
        <v>149</v>
      </c>
      <c r="I80" s="14" t="s">
        <v>150</v>
      </c>
      <c r="J80" s="28">
        <f>$J$52/($J$47*12)*1000</f>
        <v>280368.51667876495</v>
      </c>
      <c r="K80" s="28">
        <f>J80</f>
        <v>280368.51667876495</v>
      </c>
      <c r="L80" s="28">
        <f>K52/(K47*12)*1000</f>
        <v>466263.72126673302</v>
      </c>
      <c r="M80" s="28">
        <f>L80</f>
        <v>466263.72126673302</v>
      </c>
      <c r="N80" s="28">
        <f>L52/(L47*12)*1000</f>
        <v>750398.54717515688</v>
      </c>
      <c r="O80" s="28">
        <f>N80</f>
        <v>750398.54717515688</v>
      </c>
    </row>
    <row r="81" spans="3:15" ht="23.25" customHeight="1" x14ac:dyDescent="0.3">
      <c r="C81" t="s">
        <v>151</v>
      </c>
      <c r="G81" s="40" t="s">
        <v>47</v>
      </c>
      <c r="H81" s="41" t="s">
        <v>152</v>
      </c>
      <c r="I81" s="42" t="s">
        <v>153</v>
      </c>
      <c r="J81" s="28">
        <f>'[1]Расчет НВВ'!W124*1000/J48</f>
        <v>173.14150896497708</v>
      </c>
      <c r="K81" s="28">
        <f>J81</f>
        <v>173.14150896497708</v>
      </c>
      <c r="L81" s="28">
        <f>'[1]Расчет НВВ'!AC124*1000/K48</f>
        <v>177.38534378799466</v>
      </c>
      <c r="M81" s="28">
        <f>L81</f>
        <v>177.38534378799466</v>
      </c>
      <c r="N81" s="28">
        <f>'[1]Расчет НВВ'!AI124*1000/L48</f>
        <v>442.95660536509172</v>
      </c>
      <c r="O81" s="28">
        <f>N81</f>
        <v>442.95660536509172</v>
      </c>
    </row>
    <row r="82" spans="3:15" ht="18" customHeight="1" x14ac:dyDescent="0.3">
      <c r="C82" t="s">
        <v>154</v>
      </c>
      <c r="G82" s="16" t="s">
        <v>55</v>
      </c>
      <c r="H82" s="17" t="s">
        <v>155</v>
      </c>
      <c r="I82" s="43" t="s">
        <v>153</v>
      </c>
      <c r="J82" s="28">
        <f>'[1]Расчет НВВ'!W128*1000/J48</f>
        <v>1491.8137022026219</v>
      </c>
      <c r="K82" s="28">
        <f>J82</f>
        <v>1491.8137022026219</v>
      </c>
      <c r="L82" s="28">
        <f>K52*1000/K48</f>
        <v>1962.662126482822</v>
      </c>
      <c r="M82" s="28">
        <f>L82</f>
        <v>1962.662126482822</v>
      </c>
      <c r="N82" s="28">
        <f>L52*1000/L48</f>
        <v>3407.1144982955975</v>
      </c>
      <c r="O82" s="28">
        <f>N82</f>
        <v>3407.1144982955975</v>
      </c>
    </row>
    <row r="86" spans="3:15" ht="11.25" customHeight="1" x14ac:dyDescent="0.3">
      <c r="G86" s="44" t="s">
        <v>156</v>
      </c>
      <c r="H86" s="4"/>
      <c r="I86" s="4"/>
      <c r="J86" s="4"/>
      <c r="K86" s="4"/>
      <c r="L86" s="4"/>
      <c r="M86" s="4"/>
      <c r="N86" s="4"/>
    </row>
    <row r="87" spans="3:15" ht="11.25" customHeight="1" x14ac:dyDescent="0.3">
      <c r="G87" s="44" t="s">
        <v>157</v>
      </c>
      <c r="H87" s="4"/>
      <c r="I87" s="4"/>
      <c r="J87" s="4"/>
      <c r="K87" s="4"/>
      <c r="L87" s="4"/>
      <c r="M87" s="4"/>
      <c r="N87" s="4"/>
    </row>
    <row r="88" spans="3:15" ht="11.25" customHeight="1" x14ac:dyDescent="0.3">
      <c r="G88" s="44" t="s">
        <v>158</v>
      </c>
      <c r="H88" s="4"/>
      <c r="I88" s="4"/>
      <c r="J88" s="4"/>
      <c r="K88" s="4"/>
      <c r="L88" s="4"/>
      <c r="M88" s="4"/>
      <c r="N88" s="4"/>
    </row>
    <row r="89" spans="3:15" ht="11.25" customHeight="1" x14ac:dyDescent="0.3">
      <c r="G89" s="44" t="s">
        <v>159</v>
      </c>
      <c r="H89" s="4"/>
      <c r="I89" s="4"/>
      <c r="J89" s="4"/>
      <c r="K89" s="4"/>
      <c r="L89" s="4"/>
      <c r="M89" s="4"/>
      <c r="N89" s="4"/>
    </row>
  </sheetData>
  <sheetProtection formatColumns="0" formatRows="0" insertRows="0" deleteColumns="0" deleteRows="0" sort="0" autoFilter="0"/>
  <mergeCells count="40">
    <mergeCell ref="G86:N86"/>
    <mergeCell ref="G87:N87"/>
    <mergeCell ref="G88:N88"/>
    <mergeCell ref="G89:N89"/>
    <mergeCell ref="G76:H77"/>
    <mergeCell ref="I76:I77"/>
    <mergeCell ref="J76:K76"/>
    <mergeCell ref="L76:M76"/>
    <mergeCell ref="N76:O76"/>
    <mergeCell ref="G78:I78"/>
    <mergeCell ref="G31:H31"/>
    <mergeCell ref="I31:L31"/>
    <mergeCell ref="G34:L34"/>
    <mergeCell ref="G37:H37"/>
    <mergeCell ref="G38:L38"/>
    <mergeCell ref="G74:O74"/>
    <mergeCell ref="G28:H28"/>
    <mergeCell ref="I28:L28"/>
    <mergeCell ref="G29:H29"/>
    <mergeCell ref="I29:L29"/>
    <mergeCell ref="G30:H30"/>
    <mergeCell ref="I30:L30"/>
    <mergeCell ref="G25:H25"/>
    <mergeCell ref="I25:L25"/>
    <mergeCell ref="G26:H26"/>
    <mergeCell ref="I26:L26"/>
    <mergeCell ref="G27:H27"/>
    <mergeCell ref="I27:L27"/>
    <mergeCell ref="G15:K15"/>
    <mergeCell ref="G20:L20"/>
    <mergeCell ref="G22:H23"/>
    <mergeCell ref="I22:L23"/>
    <mergeCell ref="G24:H24"/>
    <mergeCell ref="I24:L24"/>
    <mergeCell ref="G8:H8"/>
    <mergeCell ref="G9:K9"/>
    <mergeCell ref="G10:K10"/>
    <mergeCell ref="G11:K11"/>
    <mergeCell ref="G12:K12"/>
    <mergeCell ref="G14:K14"/>
  </mergeCells>
  <dataValidations count="2">
    <dataValidation type="decimal" allowBlank="1" showErrorMessage="1" errorTitle="Ошибка" error="Допускается ввод только неотрицательных чисел!" sqref="J52:L52 J68:L69 J47:L49 K65:L66" xr:uid="{B0CE74A4-5577-41BA-AD4B-5F1D2C7B276D}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I18" xr:uid="{D7F2B622-7C52-44DD-BAB4-F7FE2D890E36}">
      <formula1>logic</formula1>
    </dataValidation>
  </dataValidations>
  <hyperlinks>
    <hyperlink ref="G8:H8" location="'Список листов'!A1" tooltip="Список листов" display="Список листов" xr:uid="{25CFAB36-00BF-4E6E-BF25-2633D464AF8D}"/>
  </hyperlinks>
  <pageMargins left="0.70866141732283472" right="0.70866141732283472" top="0.74803149606299213" bottom="0.74803149606299213" header="0.31496062992125984" footer="0.31496062992125984"/>
  <pageSetup paperSize="9" scale="45" fitToHeight="2" orientation="portrait" r:id="rId1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Форма раскрытия информации</vt:lpstr>
      <vt:lpstr>flag_data_wsInfo</vt:lpstr>
      <vt:lpstr>flag_end_wsInfo</vt:lpstr>
      <vt:lpstr>FORM_INF_DISCL_vis_reg_flags</vt:lpstr>
      <vt:lpstr>wsInfo_POK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Shakirova.ess@mail.ru</dc:creator>
  <cp:lastModifiedBy>Shakirova.ess@mail.ru</cp:lastModifiedBy>
  <dcterms:created xsi:type="dcterms:W3CDTF">2023-10-24T11:03:40Z</dcterms:created>
  <dcterms:modified xsi:type="dcterms:W3CDTF">2023-10-24T11:05:06Z</dcterms:modified>
</cp:coreProperties>
</file>